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80" windowHeight="8070"/>
  </bookViews>
  <sheets>
    <sheet name="totals " sheetId="1" r:id="rId1"/>
  </sheets>
  <calcPr calcId="145621"/>
</workbook>
</file>

<file path=xl/calcChain.xml><?xml version="1.0" encoding="utf-8"?>
<calcChain xmlns="http://schemas.openxmlformats.org/spreadsheetml/2006/main">
  <c r="U35" i="1" l="1"/>
  <c r="V35" i="1" s="1"/>
  <c r="V34" i="1"/>
  <c r="U34" i="1"/>
  <c r="U33" i="1"/>
  <c r="V33" i="1" s="1"/>
  <c r="U32" i="1"/>
  <c r="V32" i="1" s="1"/>
  <c r="T31" i="1"/>
  <c r="S31" i="1"/>
  <c r="R31" i="1"/>
  <c r="Q31" i="1"/>
  <c r="U30" i="1"/>
  <c r="V30" i="1" s="1"/>
  <c r="U29" i="1"/>
  <c r="V29" i="1" s="1"/>
  <c r="V28" i="1"/>
  <c r="U28" i="1"/>
  <c r="U27" i="1"/>
  <c r="V27" i="1" s="1"/>
  <c r="T26" i="1"/>
  <c r="S26" i="1"/>
  <c r="S37" i="1" s="1"/>
  <c r="S38" i="1" s="1"/>
  <c r="R26" i="1"/>
  <c r="Q26" i="1"/>
  <c r="V18" i="1"/>
  <c r="U18" i="1"/>
  <c r="U17" i="1"/>
  <c r="V17" i="1" s="1"/>
  <c r="U16" i="1"/>
  <c r="V16" i="1" s="1"/>
  <c r="T15" i="1"/>
  <c r="S15" i="1"/>
  <c r="S11" i="1" s="1"/>
  <c r="S41" i="1" s="1"/>
  <c r="R15" i="1"/>
  <c r="Q15" i="1"/>
  <c r="Q11" i="1" s="1"/>
  <c r="Q41" i="1" s="1"/>
  <c r="U14" i="1"/>
  <c r="V14" i="1" s="1"/>
  <c r="U13" i="1"/>
  <c r="V13" i="1" s="1"/>
  <c r="V12" i="1"/>
  <c r="U12" i="1"/>
  <c r="T11" i="1"/>
  <c r="R11" i="1"/>
  <c r="R41" i="1" s="1"/>
  <c r="U10" i="1"/>
  <c r="V10" i="1" s="1"/>
  <c r="U9" i="1"/>
  <c r="V9" i="1" s="1"/>
  <c r="V8" i="1"/>
  <c r="U8" i="1"/>
  <c r="U7" i="1"/>
  <c r="V7" i="1" s="1"/>
  <c r="U6" i="1"/>
  <c r="V6" i="1" s="1"/>
  <c r="T5" i="1"/>
  <c r="T4" i="1" s="1"/>
  <c r="S5" i="1"/>
  <c r="S4" i="1" s="1"/>
  <c r="R5" i="1"/>
  <c r="Q5" i="1"/>
  <c r="Q4" i="1" s="1"/>
  <c r="R4" i="1"/>
  <c r="R40" i="1" s="1"/>
  <c r="S20" i="1" l="1"/>
  <c r="S21" i="1" s="1"/>
  <c r="S22" i="1"/>
  <c r="S23" i="1" s="1"/>
  <c r="U11" i="1"/>
  <c r="V11" i="1" s="1"/>
  <c r="Q37" i="1"/>
  <c r="Q38" i="1" s="1"/>
  <c r="U15" i="1"/>
  <c r="V15" i="1" s="1"/>
  <c r="R37" i="1"/>
  <c r="R38" i="1" s="1"/>
  <c r="U31" i="1"/>
  <c r="V31" i="1" s="1"/>
  <c r="U26" i="1"/>
  <c r="V26" i="1" s="1"/>
  <c r="T20" i="1"/>
  <c r="U4" i="1"/>
  <c r="V4" i="1" s="1"/>
  <c r="T40" i="1"/>
  <c r="T22" i="1"/>
  <c r="Q20" i="1"/>
  <c r="Q21" i="1" s="1"/>
  <c r="Q40" i="1"/>
  <c r="Q22" i="1"/>
  <c r="Q23" i="1" s="1"/>
  <c r="R42" i="1"/>
  <c r="R43" i="1" s="1"/>
  <c r="R44" i="1"/>
  <c r="R45" i="1" s="1"/>
  <c r="U5" i="1"/>
  <c r="V5" i="1" s="1"/>
  <c r="S40" i="1"/>
  <c r="R20" i="1"/>
  <c r="R21" i="1" s="1"/>
  <c r="T37" i="1"/>
  <c r="T38" i="1" s="1"/>
  <c r="R22" i="1"/>
  <c r="R23" i="1" s="1"/>
  <c r="T41" i="1"/>
  <c r="U41" i="1" s="1"/>
  <c r="V41" i="1" s="1"/>
  <c r="S44" i="1" l="1"/>
  <c r="S45" i="1" s="1"/>
  <c r="S42" i="1"/>
  <c r="S43" i="1" s="1"/>
  <c r="T44" i="1"/>
  <c r="T45" i="1" s="1"/>
  <c r="U40" i="1"/>
  <c r="T42" i="1"/>
  <c r="Q42" i="1"/>
  <c r="Q43" i="1" s="1"/>
  <c r="Q44" i="1"/>
  <c r="Q45" i="1" s="1"/>
  <c r="T21" i="1"/>
  <c r="U20" i="1"/>
  <c r="T23" i="1"/>
  <c r="U22" i="1"/>
  <c r="T43" i="1" l="1"/>
  <c r="U42" i="1"/>
  <c r="V42" i="1" s="1"/>
  <c r="V40" i="1"/>
  <c r="U44" i="1"/>
  <c r="V44" i="1" s="1"/>
  <c r="N11" i="1" l="1"/>
  <c r="N14" i="1" l="1"/>
  <c r="N19" i="1"/>
  <c r="N36" i="1"/>
  <c r="N35" i="1"/>
  <c r="N33" i="1"/>
  <c r="C32" i="1"/>
  <c r="D32" i="1"/>
  <c r="E32" i="1"/>
  <c r="F32" i="1"/>
  <c r="G32" i="1"/>
  <c r="H32" i="1"/>
  <c r="I32" i="1"/>
  <c r="J32" i="1"/>
  <c r="K32" i="1"/>
  <c r="L32" i="1"/>
  <c r="M32" i="1"/>
  <c r="B32" i="1"/>
  <c r="B27" i="1"/>
  <c r="N15" i="1"/>
  <c r="B6" i="1"/>
  <c r="B5" i="1" s="1"/>
  <c r="C6" i="1"/>
  <c r="C5" i="1" s="1"/>
  <c r="C27" i="1"/>
  <c r="C38" i="1" s="1"/>
  <c r="C39" i="1" s="1"/>
  <c r="D6" i="1"/>
  <c r="D5" i="1" s="1"/>
  <c r="D27" i="1"/>
  <c r="E6" i="1"/>
  <c r="E5" i="1" s="1"/>
  <c r="E27" i="1"/>
  <c r="F6" i="1"/>
  <c r="F5" i="1" s="1"/>
  <c r="F27" i="1"/>
  <c r="G6" i="1"/>
  <c r="G5" i="1" s="1"/>
  <c r="G27" i="1"/>
  <c r="G38" i="1" s="1"/>
  <c r="G39" i="1" s="1"/>
  <c r="H6" i="1"/>
  <c r="H5" i="1" s="1"/>
  <c r="H27" i="1"/>
  <c r="I6" i="1"/>
  <c r="I5" i="1" s="1"/>
  <c r="I27" i="1"/>
  <c r="I38" i="1" s="1"/>
  <c r="I39" i="1" s="1"/>
  <c r="J6" i="1"/>
  <c r="J5" i="1" s="1"/>
  <c r="J27" i="1"/>
  <c r="K6" i="1"/>
  <c r="K5" i="1" s="1"/>
  <c r="K27" i="1"/>
  <c r="L6" i="1"/>
  <c r="L5" i="1" s="1"/>
  <c r="L27" i="1"/>
  <c r="M6" i="1"/>
  <c r="M5" i="1" s="1"/>
  <c r="M27" i="1"/>
  <c r="M38" i="1" s="1"/>
  <c r="M39" i="1" s="1"/>
  <c r="B16" i="1"/>
  <c r="B12" i="1" s="1"/>
  <c r="C16" i="1"/>
  <c r="C12" i="1" s="1"/>
  <c r="D16" i="1"/>
  <c r="D12" i="1" s="1"/>
  <c r="E16" i="1"/>
  <c r="E12" i="1" s="1"/>
  <c r="F16" i="1"/>
  <c r="F12" i="1" s="1"/>
  <c r="F42" i="1" s="1"/>
  <c r="G16" i="1"/>
  <c r="G12" i="1" s="1"/>
  <c r="H16" i="1"/>
  <c r="H12" i="1" s="1"/>
  <c r="I16" i="1"/>
  <c r="I12" i="1" s="1"/>
  <c r="I42" i="1" s="1"/>
  <c r="J16" i="1"/>
  <c r="J12" i="1" s="1"/>
  <c r="K16" i="1"/>
  <c r="K12" i="1" s="1"/>
  <c r="L16" i="1"/>
  <c r="L12" i="1" s="1"/>
  <c r="M16" i="1"/>
  <c r="M12" i="1" s="1"/>
  <c r="D38" i="1"/>
  <c r="D39" i="1" s="1"/>
  <c r="N7" i="1"/>
  <c r="N8" i="1"/>
  <c r="N9" i="1"/>
  <c r="N10" i="1"/>
  <c r="N13" i="1"/>
  <c r="N17" i="1"/>
  <c r="N18" i="1"/>
  <c r="N28" i="1"/>
  <c r="N29" i="1"/>
  <c r="N30" i="1"/>
  <c r="N31" i="1"/>
  <c r="N34" i="1"/>
  <c r="C42" i="1" l="1"/>
  <c r="H42" i="1"/>
  <c r="D42" i="1"/>
  <c r="J38" i="1"/>
  <c r="J39" i="1" s="1"/>
  <c r="F38" i="1"/>
  <c r="F39" i="1" s="1"/>
  <c r="K38" i="1"/>
  <c r="K39" i="1" s="1"/>
  <c r="M42" i="1"/>
  <c r="M41" i="1"/>
  <c r="M21" i="1"/>
  <c r="M22" i="1" s="1"/>
  <c r="M23" i="1"/>
  <c r="M24" i="1" s="1"/>
  <c r="L42" i="1"/>
  <c r="L38" i="1"/>
  <c r="L39" i="1" s="1"/>
  <c r="L21" i="1"/>
  <c r="L22" i="1" s="1"/>
  <c r="L23" i="1"/>
  <c r="L24" i="1" s="1"/>
  <c r="L41" i="1"/>
  <c r="K42" i="1"/>
  <c r="K41" i="1"/>
  <c r="K23" i="1"/>
  <c r="K24" i="1" s="1"/>
  <c r="K21" i="1"/>
  <c r="K22" i="1" s="1"/>
  <c r="J42" i="1"/>
  <c r="J41" i="1"/>
  <c r="J21" i="1"/>
  <c r="J22" i="1" s="1"/>
  <c r="J23" i="1"/>
  <c r="J24" i="1" s="1"/>
  <c r="I41" i="1"/>
  <c r="I21" i="1"/>
  <c r="I22" i="1" s="1"/>
  <c r="I23" i="1"/>
  <c r="I24" i="1" s="1"/>
  <c r="H38" i="1"/>
  <c r="H39" i="1" s="1"/>
  <c r="H41" i="1"/>
  <c r="H23" i="1"/>
  <c r="H24" i="1" s="1"/>
  <c r="H21" i="1"/>
  <c r="H22" i="1" s="1"/>
  <c r="G42" i="1"/>
  <c r="G41" i="1"/>
  <c r="G21" i="1"/>
  <c r="G22" i="1" s="1"/>
  <c r="G23" i="1"/>
  <c r="G24" i="1" s="1"/>
  <c r="F23" i="1"/>
  <c r="F24" i="1" s="1"/>
  <c r="F21" i="1"/>
  <c r="F22" i="1" s="1"/>
  <c r="F41" i="1"/>
  <c r="E42" i="1"/>
  <c r="E38" i="1"/>
  <c r="E39" i="1" s="1"/>
  <c r="N27" i="1"/>
  <c r="E41" i="1"/>
  <c r="E21" i="1"/>
  <c r="E22" i="1" s="1"/>
  <c r="E23" i="1"/>
  <c r="E24" i="1" s="1"/>
  <c r="N16" i="1"/>
  <c r="D21" i="1"/>
  <c r="D22" i="1" s="1"/>
  <c r="D41" i="1"/>
  <c r="D23" i="1"/>
  <c r="D24" i="1" s="1"/>
  <c r="N6" i="1"/>
  <c r="N32" i="1"/>
  <c r="C23" i="1"/>
  <c r="C24" i="1" s="1"/>
  <c r="C41" i="1"/>
  <c r="C21" i="1"/>
  <c r="C22" i="1" s="1"/>
  <c r="B38" i="1"/>
  <c r="N12" i="1"/>
  <c r="B42" i="1"/>
  <c r="N5" i="1"/>
  <c r="B41" i="1"/>
  <c r="B23" i="1"/>
  <c r="B21" i="1"/>
  <c r="M45" i="1" l="1"/>
  <c r="M46" i="1" s="1"/>
  <c r="M43" i="1"/>
  <c r="M44" i="1" s="1"/>
  <c r="L45" i="1"/>
  <c r="L46" i="1" s="1"/>
  <c r="L43" i="1"/>
  <c r="L44" i="1" s="1"/>
  <c r="K43" i="1"/>
  <c r="K44" i="1" s="1"/>
  <c r="K45" i="1"/>
  <c r="K46" i="1" s="1"/>
  <c r="N42" i="1"/>
  <c r="J43" i="1"/>
  <c r="J44" i="1" s="1"/>
  <c r="J45" i="1"/>
  <c r="J46" i="1" s="1"/>
  <c r="I43" i="1"/>
  <c r="I44" i="1" s="1"/>
  <c r="I45" i="1"/>
  <c r="I46" i="1" s="1"/>
  <c r="H43" i="1"/>
  <c r="H44" i="1" s="1"/>
  <c r="H45" i="1"/>
  <c r="H46" i="1" s="1"/>
  <c r="G43" i="1"/>
  <c r="G44" i="1" s="1"/>
  <c r="G45" i="1"/>
  <c r="G46" i="1" s="1"/>
  <c r="F43" i="1"/>
  <c r="F44" i="1" s="1"/>
  <c r="F45" i="1"/>
  <c r="F46" i="1" s="1"/>
  <c r="N38" i="1"/>
  <c r="N39" i="1" s="1"/>
  <c r="E43" i="1"/>
  <c r="E44" i="1" s="1"/>
  <c r="E45" i="1"/>
  <c r="E46" i="1" s="1"/>
  <c r="D43" i="1"/>
  <c r="D44" i="1" s="1"/>
  <c r="D45" i="1"/>
  <c r="D46" i="1" s="1"/>
  <c r="C43" i="1"/>
  <c r="C44" i="1" s="1"/>
  <c r="C45" i="1"/>
  <c r="C46" i="1" s="1"/>
  <c r="B39" i="1"/>
  <c r="N41" i="1"/>
  <c r="B45" i="1"/>
  <c r="B46" i="1" s="1"/>
  <c r="B43" i="1"/>
  <c r="B24" i="1"/>
  <c r="N23" i="1"/>
  <c r="N24" i="1" s="1"/>
  <c r="N21" i="1"/>
  <c r="N22" i="1" s="1"/>
  <c r="B22" i="1"/>
  <c r="N45" i="1" l="1"/>
  <c r="N46" i="1" s="1"/>
  <c r="B44" i="1"/>
  <c r="N43" i="1"/>
  <c r="N44" i="1" s="1"/>
</calcChain>
</file>

<file path=xl/sharedStrings.xml><?xml version="1.0" encoding="utf-8"?>
<sst xmlns="http://schemas.openxmlformats.org/spreadsheetml/2006/main" count="105" uniqueCount="60">
  <si>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</si>
  <si>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</si>
  <si>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</si>
  <si>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</si>
  <si>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</si>
  <si>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</si>
  <si>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</si>
  <si>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</si>
  <si>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</si>
  <si>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</si>
  <si>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</si>
  <si>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</si>
  <si>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</si>
  <si>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</si>
  <si>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</si>
  <si>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</si>
  <si>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</si>
  <si>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</si>
  <si>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</si>
  <si>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</si>
  <si>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</si>
  <si>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</si>
  <si>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</si>
  <si>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</si>
  <si>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</si>
  <si>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</si>
  <si>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</si>
  <si>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</si>
  <si>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</si>
  <si>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</si>
  <si>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</si>
  <si>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</si>
  <si>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</si>
  <si>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</si>
  <si>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</si>
  <si>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</si>
  <si>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</si>
  <si>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</si>
  <si>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</si>
  <si>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</si>
  <si>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</si>
  <si>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</si>
  <si>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</si>
  <si>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</si>
  <si>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1.2.2.1 Domestic Debt </t>
  </si>
  <si>
    <t xml:space="preserve">1.2.2.2 Foreign Debt </t>
  </si>
  <si>
    <t>1.2.2 Interest payments</t>
  </si>
  <si>
    <t>of which EDL</t>
  </si>
  <si>
    <t>* Revenues on Excise Taxes are included within customs revenues for comparative reasons</t>
  </si>
  <si>
    <t>1.1 Revenues *</t>
  </si>
  <si>
    <t>1.2.3 Foreign Debt Principal Repayment **</t>
  </si>
  <si>
    <t>** Foreign debt principal repayments: Includes repayment of principal on concessionnal loans earmarked for project financing</t>
  </si>
  <si>
    <t>of which Telecom Revenues ***</t>
  </si>
  <si>
    <t>*** The telecom surplus revenue figure of December 2013 has been determined based on the information received from the MOT.</t>
  </si>
  <si>
    <t>Republic of Lebanon - Ministry of Finance</t>
  </si>
  <si>
    <t>2013: Summary of Fiscal Performance</t>
  </si>
  <si>
    <t>Change</t>
  </si>
  <si>
    <t>% Change</t>
  </si>
  <si>
    <t>Jan-Dec 2012</t>
  </si>
  <si>
    <t>Jan-Dec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</si>
</sst>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B1mmm\-yy"/>
  </numFmts>
  <fonts count="8" x14ac:knownFonts="1">
    <font>
      <sz val="10"/>
      <name val="Arial"/>
      <charset val="178"/>
    </font>
    <font>
      <b/>
      <i/>
      <sz val="8"/>
      <name val="Times New Roman"/>
      <family val="1"/>
    </font>
    <font>
      <sz val="8"/>
      <name val="Times New Roman"/>
      <family val="1"/>
      <charset val="178"/>
    </font>
    <font>
      <b/>
      <sz val="8"/>
      <name val="Times New Roman"/>
      <family val="1"/>
      <charset val="178"/>
    </font>
    <font>
      <b/>
      <sz val="8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8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3" fillId="2" borderId="4" xfId="0" applyFont="1" applyFill="1" applyBorder="1" applyAlignment="1">
      <alignment horizontal="left" indent="1"/>
    </xf>
    <xf numFmtId="3" fontId="3" fillId="2" borderId="4" xfId="0" applyNumberFormat="1" applyFont="1" applyFill="1" applyBorder="1"/>
    <xf numFmtId="0" fontId="3" fillId="2" borderId="0" xfId="0" applyFont="1" applyFill="1"/>
    <xf numFmtId="0" fontId="2" fillId="2" borderId="4" xfId="0" applyFont="1" applyFill="1" applyBorder="1" applyAlignment="1">
      <alignment horizontal="left" indent="2"/>
    </xf>
    <xf numFmtId="3" fontId="2" fillId="2" borderId="4" xfId="0" applyNumberFormat="1" applyFont="1" applyFill="1" applyBorder="1"/>
    <xf numFmtId="0" fontId="2" fillId="2" borderId="4" xfId="0" applyFont="1" applyFill="1" applyBorder="1" applyAlignment="1">
      <alignment horizontal="left" indent="4"/>
    </xf>
    <xf numFmtId="0" fontId="4" fillId="2" borderId="4" xfId="0" applyFont="1" applyFill="1" applyBorder="1" applyAlignment="1">
      <alignment horizontal="left" indent="1"/>
    </xf>
    <xf numFmtId="0" fontId="4" fillId="2" borderId="0" xfId="0" applyFont="1" applyFill="1"/>
    <xf numFmtId="0" fontId="2" fillId="2" borderId="4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left" indent="3"/>
    </xf>
    <xf numFmtId="10" fontId="3" fillId="2" borderId="4" xfId="0" applyNumberFormat="1" applyFont="1" applyFill="1" applyBorder="1"/>
    <xf numFmtId="10" fontId="2" fillId="2" borderId="4" xfId="0" applyNumberFormat="1" applyFont="1" applyFill="1" applyBorder="1"/>
    <xf numFmtId="3" fontId="4" fillId="2" borderId="4" xfId="0" applyNumberFormat="1" applyFont="1" applyFill="1" applyBorder="1"/>
    <xf numFmtId="0" fontId="3" fillId="2" borderId="2" xfId="0" applyFont="1" applyFill="1" applyBorder="1"/>
    <xf numFmtId="10" fontId="3" fillId="2" borderId="2" xfId="0" applyNumberFormat="1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 readingOrder="1"/>
    </xf>
    <xf numFmtId="0" fontId="7" fillId="2" borderId="0" xfId="0" applyFont="1" applyFill="1" applyAlignment="1">
      <alignment horizontal="left" readingOrder="1"/>
    </xf>
    <xf numFmtId="164" fontId="4" fillId="3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/>
    <xf numFmtId="1" fontId="4" fillId="0" borderId="0" xfId="0" applyNumberFormat="1" applyFont="1" applyAlignment="1">
      <alignment horizontal="left"/>
    </xf>
    <xf numFmtId="3" fontId="3" fillId="2" borderId="3" xfId="0" applyNumberFormat="1" applyFont="1" applyFill="1" applyBorder="1"/>
    <xf numFmtId="10" fontId="3" fillId="2" borderId="3" xfId="0" applyNumberFormat="1" applyFont="1" applyFill="1" applyBorder="1"/>
    <xf numFmtId="0" fontId="5" fillId="2" borderId="2" xfId="0" applyFont="1" applyFill="1" applyBorder="1"/>
    <xf numFmtId="2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zoomScaleNormal="100" workbookViewId="0">
      <selection activeCell="A3" sqref="A3"/>
    </sheetView>
  </sheetViews>
  <sheetFormatPr defaultRowHeight="11.25" x14ac:dyDescent="0.2"/>
  <cols>
    <col min="1" max="1" width="42" style="6" customWidth="1"/>
    <col min="2" max="4" width="10.42578125" style="6" customWidth="1"/>
    <col min="5" max="5" width="10.85546875" style="6" bestFit="1" customWidth="1"/>
    <col min="6" max="9" width="10.42578125" style="6" customWidth="1"/>
    <col min="10" max="10" width="10.85546875" style="6" bestFit="1" customWidth="1"/>
    <col min="11" max="12" width="10.42578125" style="6" customWidth="1"/>
    <col min="13" max="13" width="10.85546875" style="6" bestFit="1" customWidth="1"/>
    <col min="14" max="14" width="11.85546875" style="6" customWidth="1"/>
    <col min="15" max="15" width="9.140625" style="6"/>
    <col min="16" max="16" width="42" style="6" customWidth="1"/>
    <col min="17" max="16384" width="9.140625" style="6"/>
  </cols>
  <sheetData>
    <row r="1" spans="1:22" s="2" customFormat="1" ht="17.25" customHeight="1" x14ac:dyDescent="0.2">
      <c r="A1" s="1" t="s">
        <v>54</v>
      </c>
      <c r="B1" s="7"/>
      <c r="C1" s="32"/>
      <c r="D1" s="32"/>
      <c r="E1" s="32"/>
      <c r="F1" s="7"/>
      <c r="G1" s="32" t="s">
        <v>55</v>
      </c>
      <c r="H1" s="32"/>
      <c r="I1" s="32"/>
      <c r="J1" s="33"/>
      <c r="K1" s="32"/>
      <c r="L1" s="32"/>
      <c r="M1" s="32"/>
      <c r="N1" s="32"/>
      <c r="P1" s="1" t="s">
        <v>54</v>
      </c>
    </row>
    <row r="2" spans="1:22" s="2" customFormat="1" ht="18.75" customHeight="1" x14ac:dyDescent="0.2">
      <c r="A2" s="1"/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P2" s="1"/>
    </row>
    <row r="3" spans="1:22" s="3" customFormat="1" ht="24" customHeight="1" x14ac:dyDescent="0.2">
      <c r="A3" s="31"/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1" t="s">
        <v>7</v>
      </c>
      <c r="I3" s="31" t="s">
        <v>8</v>
      </c>
      <c r="J3" s="31" t="s">
        <v>9</v>
      </c>
      <c r="K3" s="31" t="s">
        <v>10</v>
      </c>
      <c r="L3" s="31" t="s">
        <v>11</v>
      </c>
      <c r="M3" s="31" t="s">
        <v>12</v>
      </c>
      <c r="N3" s="31" t="s">
        <v>13</v>
      </c>
      <c r="P3" s="31"/>
      <c r="Q3" s="31">
        <v>41244</v>
      </c>
      <c r="R3" s="31">
        <v>41609</v>
      </c>
      <c r="S3" s="31" t="s">
        <v>58</v>
      </c>
      <c r="T3" s="31" t="s">
        <v>59</v>
      </c>
      <c r="U3" s="31" t="s">
        <v>56</v>
      </c>
      <c r="V3" s="31" t="s">
        <v>57</v>
      </c>
    </row>
    <row r="4" spans="1:22" s="2" customFormat="1" ht="15.75" customHeight="1" x14ac:dyDescent="0.2">
      <c r="A4" s="8" t="s">
        <v>14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8" t="s">
        <v>14</v>
      </c>
      <c r="Q4" s="34">
        <f>Q5+Q9</f>
        <v>1009390</v>
      </c>
      <c r="R4" s="34">
        <f>R5+R9</f>
        <v>1271427</v>
      </c>
      <c r="S4" s="34">
        <f>S5+S9</f>
        <v>13473238</v>
      </c>
      <c r="T4" s="34">
        <f>T5+T9</f>
        <v>13385068</v>
      </c>
      <c r="U4" s="34">
        <f t="shared" ref="U4:U14" si="0">T4-S4</f>
        <v>-88170</v>
      </c>
      <c r="V4" s="35">
        <f t="shared" ref="V4:V17" si="1">U4/S4</f>
        <v>-6.5440839091538356E-3</v>
      </c>
    </row>
    <row r="5" spans="1:22" s="4" customFormat="1" ht="15.75" customHeight="1" x14ac:dyDescent="0.2">
      <c r="A5" s="11" t="s">
        <v>49</v>
      </c>
      <c r="B5" s="12">
        <f>B6+B10</f>
        <v>1430001</v>
      </c>
      <c r="C5" s="12">
        <f t="shared" ref="C5:M5" si="2">C6+C10</f>
        <v>772965</v>
      </c>
      <c r="D5" s="12">
        <f t="shared" si="2"/>
        <v>953696</v>
      </c>
      <c r="E5" s="12">
        <f t="shared" si="2"/>
        <v>1281269</v>
      </c>
      <c r="F5" s="12">
        <f t="shared" si="2"/>
        <v>1513549</v>
      </c>
      <c r="G5" s="12">
        <f t="shared" si="2"/>
        <v>960161</v>
      </c>
      <c r="H5" s="12">
        <f t="shared" si="2"/>
        <v>1333475</v>
      </c>
      <c r="I5" s="12">
        <f t="shared" si="2"/>
        <v>865765</v>
      </c>
      <c r="J5" s="12">
        <f t="shared" si="2"/>
        <v>846655</v>
      </c>
      <c r="K5" s="12">
        <f t="shared" si="2"/>
        <v>1293558</v>
      </c>
      <c r="L5" s="12">
        <f t="shared" si="2"/>
        <v>862547</v>
      </c>
      <c r="M5" s="12">
        <f t="shared" si="2"/>
        <v>1271427</v>
      </c>
      <c r="N5" s="12">
        <f t="shared" ref="N5:N19" si="3">SUM(B5:M5)</f>
        <v>13385068</v>
      </c>
      <c r="O5" s="13"/>
      <c r="P5" s="11" t="s">
        <v>49</v>
      </c>
      <c r="Q5" s="15">
        <f>SUM(Q6:Q8)</f>
        <v>671022</v>
      </c>
      <c r="R5" s="15">
        <f>SUM(R6:R8)</f>
        <v>682430</v>
      </c>
      <c r="S5" s="15">
        <f>SUM(S6:S8)</f>
        <v>10187249</v>
      </c>
      <c r="T5" s="15">
        <f>SUM(T6:T8)</f>
        <v>10116120</v>
      </c>
      <c r="U5" s="15">
        <f t="shared" si="0"/>
        <v>-71129</v>
      </c>
      <c r="V5" s="23">
        <f t="shared" si="1"/>
        <v>-6.9821597567704492E-3</v>
      </c>
    </row>
    <row r="6" spans="1:22" s="2" customFormat="1" ht="15.75" customHeight="1" x14ac:dyDescent="0.2">
      <c r="A6" s="14" t="s">
        <v>29</v>
      </c>
      <c r="B6" s="15">
        <f>SUM(B7:B9)</f>
        <v>1188321</v>
      </c>
      <c r="C6" s="15">
        <f t="shared" ref="C6:M6" si="4">SUM(C7:C9)</f>
        <v>519197</v>
      </c>
      <c r="D6" s="15">
        <f t="shared" si="4"/>
        <v>682527</v>
      </c>
      <c r="E6" s="15">
        <f t="shared" si="4"/>
        <v>1044013</v>
      </c>
      <c r="F6" s="15">
        <f t="shared" si="4"/>
        <v>1251633</v>
      </c>
      <c r="G6" s="15">
        <f t="shared" si="4"/>
        <v>739876</v>
      </c>
      <c r="H6" s="15">
        <f t="shared" si="4"/>
        <v>1098356</v>
      </c>
      <c r="I6" s="15">
        <f t="shared" si="4"/>
        <v>655693</v>
      </c>
      <c r="J6" s="15">
        <f t="shared" si="4"/>
        <v>607078</v>
      </c>
      <c r="K6" s="15">
        <f t="shared" si="4"/>
        <v>1048527</v>
      </c>
      <c r="L6" s="15">
        <f t="shared" si="4"/>
        <v>598469</v>
      </c>
      <c r="M6" s="15">
        <f t="shared" si="4"/>
        <v>682430</v>
      </c>
      <c r="N6" s="15">
        <f t="shared" si="3"/>
        <v>10116120</v>
      </c>
      <c r="O6" s="10"/>
      <c r="P6" s="14" t="s">
        <v>29</v>
      </c>
      <c r="Q6" s="15">
        <v>312050</v>
      </c>
      <c r="R6" s="15">
        <v>316350</v>
      </c>
      <c r="S6" s="15">
        <v>4660152</v>
      </c>
      <c r="T6" s="15">
        <v>4662175</v>
      </c>
      <c r="U6" s="15">
        <f>T6-S6</f>
        <v>2023</v>
      </c>
      <c r="V6" s="23">
        <f>U6/S6</f>
        <v>4.3410601199274189E-4</v>
      </c>
    </row>
    <row r="7" spans="1:22" s="2" customFormat="1" ht="15.75" customHeight="1" x14ac:dyDescent="0.2">
      <c r="A7" s="16" t="s">
        <v>25</v>
      </c>
      <c r="B7" s="15">
        <v>532923</v>
      </c>
      <c r="C7" s="15">
        <v>204329</v>
      </c>
      <c r="D7" s="15">
        <v>317836</v>
      </c>
      <c r="E7" s="15">
        <v>438219</v>
      </c>
      <c r="F7" s="15">
        <v>855192</v>
      </c>
      <c r="G7" s="15">
        <v>391727</v>
      </c>
      <c r="H7" s="15">
        <v>440139</v>
      </c>
      <c r="I7" s="15">
        <v>254144</v>
      </c>
      <c r="J7" s="15">
        <v>253036</v>
      </c>
      <c r="K7" s="15">
        <v>421804</v>
      </c>
      <c r="L7" s="15">
        <v>236476</v>
      </c>
      <c r="M7" s="15">
        <v>316350</v>
      </c>
      <c r="N7" s="15">
        <f t="shared" si="3"/>
        <v>4662175</v>
      </c>
      <c r="O7" s="10"/>
      <c r="P7" s="16" t="s">
        <v>25</v>
      </c>
      <c r="Q7" s="15">
        <v>182392</v>
      </c>
      <c r="R7" s="15">
        <v>178251</v>
      </c>
      <c r="S7" s="15">
        <v>2251101</v>
      </c>
      <c r="T7" s="15">
        <v>2157643</v>
      </c>
      <c r="U7" s="15">
        <f t="shared" si="0"/>
        <v>-93458</v>
      </c>
      <c r="V7" s="23">
        <f t="shared" si="1"/>
        <v>-4.151657344561617E-2</v>
      </c>
    </row>
    <row r="8" spans="1:22" s="2" customFormat="1" ht="15.75" customHeight="1" x14ac:dyDescent="0.2">
      <c r="A8" s="16" t="s">
        <v>26</v>
      </c>
      <c r="B8" s="15">
        <v>197261</v>
      </c>
      <c r="C8" s="15">
        <v>153338</v>
      </c>
      <c r="D8" s="15">
        <v>182187</v>
      </c>
      <c r="E8" s="15">
        <v>173465</v>
      </c>
      <c r="F8" s="15">
        <v>195611</v>
      </c>
      <c r="G8" s="15">
        <v>163563</v>
      </c>
      <c r="H8" s="15">
        <v>195657</v>
      </c>
      <c r="I8" s="15">
        <v>187130</v>
      </c>
      <c r="J8" s="15">
        <v>170908</v>
      </c>
      <c r="K8" s="15">
        <v>178346</v>
      </c>
      <c r="L8" s="15">
        <v>181926</v>
      </c>
      <c r="M8" s="15">
        <v>178251</v>
      </c>
      <c r="N8" s="15">
        <f t="shared" si="3"/>
        <v>2157643</v>
      </c>
      <c r="O8" s="10"/>
      <c r="P8" s="16" t="s">
        <v>26</v>
      </c>
      <c r="Q8" s="15">
        <v>176580</v>
      </c>
      <c r="R8" s="15">
        <v>187829</v>
      </c>
      <c r="S8" s="15">
        <v>3275996</v>
      </c>
      <c r="T8" s="15">
        <v>3296302</v>
      </c>
      <c r="U8" s="15">
        <f>T8-S8</f>
        <v>20306</v>
      </c>
      <c r="V8" s="23">
        <f>U8/S8</f>
        <v>6.1984202666914125E-3</v>
      </c>
    </row>
    <row r="9" spans="1:22" s="2" customFormat="1" ht="15.75" customHeight="1" x14ac:dyDescent="0.2">
      <c r="A9" s="16" t="s">
        <v>27</v>
      </c>
      <c r="B9" s="15">
        <v>458137</v>
      </c>
      <c r="C9" s="15">
        <v>161530</v>
      </c>
      <c r="D9" s="15">
        <v>182504</v>
      </c>
      <c r="E9" s="15">
        <v>432329</v>
      </c>
      <c r="F9" s="15">
        <v>200830</v>
      </c>
      <c r="G9" s="15">
        <v>184586</v>
      </c>
      <c r="H9" s="15">
        <v>462560</v>
      </c>
      <c r="I9" s="15">
        <v>214419</v>
      </c>
      <c r="J9" s="15">
        <v>183134</v>
      </c>
      <c r="K9" s="15">
        <v>448377</v>
      </c>
      <c r="L9" s="15">
        <v>180067</v>
      </c>
      <c r="M9" s="15">
        <v>187829</v>
      </c>
      <c r="N9" s="15">
        <f t="shared" si="3"/>
        <v>3296302</v>
      </c>
      <c r="O9" s="10"/>
      <c r="P9" s="16" t="s">
        <v>27</v>
      </c>
      <c r="Q9" s="15">
        <v>338368</v>
      </c>
      <c r="R9" s="15">
        <v>588997</v>
      </c>
      <c r="S9" s="15">
        <v>3285989</v>
      </c>
      <c r="T9" s="15">
        <v>3268948</v>
      </c>
      <c r="U9" s="15">
        <f t="shared" si="0"/>
        <v>-17041</v>
      </c>
      <c r="V9" s="23">
        <f t="shared" si="1"/>
        <v>-5.1859577131877195E-3</v>
      </c>
    </row>
    <row r="10" spans="1:22" s="2" customFormat="1" ht="15.75" customHeight="1" x14ac:dyDescent="0.2">
      <c r="A10" s="14" t="s">
        <v>30</v>
      </c>
      <c r="B10" s="15">
        <v>241680</v>
      </c>
      <c r="C10" s="15">
        <v>253768</v>
      </c>
      <c r="D10" s="15">
        <v>271169</v>
      </c>
      <c r="E10" s="15">
        <v>237256</v>
      </c>
      <c r="F10" s="15">
        <v>261916</v>
      </c>
      <c r="G10" s="15">
        <v>220285</v>
      </c>
      <c r="H10" s="15">
        <v>235119</v>
      </c>
      <c r="I10" s="15">
        <v>210072</v>
      </c>
      <c r="J10" s="15">
        <v>239577</v>
      </c>
      <c r="K10" s="15">
        <v>245031</v>
      </c>
      <c r="L10" s="15">
        <v>264078</v>
      </c>
      <c r="M10" s="15">
        <v>588997</v>
      </c>
      <c r="N10" s="15">
        <f t="shared" si="3"/>
        <v>3268948</v>
      </c>
      <c r="O10" s="10"/>
      <c r="P10" s="14" t="s">
        <v>30</v>
      </c>
      <c r="Q10" s="15">
        <v>198981</v>
      </c>
      <c r="R10" s="15">
        <v>456622</v>
      </c>
      <c r="S10" s="15">
        <v>2155723</v>
      </c>
      <c r="T10" s="15">
        <v>2155725</v>
      </c>
      <c r="U10" s="15">
        <f t="shared" si="0"/>
        <v>2</v>
      </c>
      <c r="V10" s="23">
        <f t="shared" si="1"/>
        <v>9.2776298253532578E-7</v>
      </c>
    </row>
    <row r="11" spans="1:22" s="2" customFormat="1" ht="15.75" customHeight="1" x14ac:dyDescent="0.2">
      <c r="A11" s="16" t="s">
        <v>52</v>
      </c>
      <c r="B11" s="15">
        <v>157845</v>
      </c>
      <c r="C11" s="15">
        <v>181889</v>
      </c>
      <c r="D11" s="15">
        <v>184827</v>
      </c>
      <c r="E11" s="15">
        <v>84864</v>
      </c>
      <c r="F11" s="15">
        <v>156846</v>
      </c>
      <c r="G11" s="15">
        <v>136918</v>
      </c>
      <c r="H11" s="15">
        <v>165695</v>
      </c>
      <c r="I11" s="15">
        <v>139546</v>
      </c>
      <c r="J11" s="15">
        <v>155146</v>
      </c>
      <c r="K11" s="15">
        <v>165806</v>
      </c>
      <c r="L11" s="15">
        <v>169721</v>
      </c>
      <c r="M11" s="15">
        <v>456622</v>
      </c>
      <c r="N11" s="15">
        <f>SUM(B11:M11)</f>
        <v>2155725</v>
      </c>
      <c r="O11" s="10"/>
      <c r="P11" s="16" t="s">
        <v>52</v>
      </c>
      <c r="Q11" s="12">
        <f>Q12+Q15+Q18</f>
        <v>1208918</v>
      </c>
      <c r="R11" s="12">
        <f>R12+R15+R18</f>
        <v>1478824</v>
      </c>
      <c r="S11" s="12">
        <f>S12+S15+S18</f>
        <v>15305790</v>
      </c>
      <c r="T11" s="12">
        <f>T12+T15+T18</f>
        <v>16057644</v>
      </c>
      <c r="U11" s="12">
        <f>T11-S11</f>
        <v>751854</v>
      </c>
      <c r="V11" s="22">
        <f t="shared" si="1"/>
        <v>4.9122194934073965E-2</v>
      </c>
    </row>
    <row r="12" spans="1:22" s="5" customFormat="1" ht="15.75" customHeight="1" x14ac:dyDescent="0.2">
      <c r="A12" s="17" t="s">
        <v>28</v>
      </c>
      <c r="B12" s="12">
        <f>B13+B16+B19</f>
        <v>1171311</v>
      </c>
      <c r="C12" s="12">
        <f t="shared" ref="C12:L12" si="5">C13+C16+C19</f>
        <v>1014513</v>
      </c>
      <c r="D12" s="12">
        <f t="shared" si="5"/>
        <v>1537378</v>
      </c>
      <c r="E12" s="12">
        <f t="shared" si="5"/>
        <v>1728213</v>
      </c>
      <c r="F12" s="12">
        <f t="shared" si="5"/>
        <v>1443468</v>
      </c>
      <c r="G12" s="12">
        <f t="shared" si="5"/>
        <v>1121210</v>
      </c>
      <c r="H12" s="12">
        <f t="shared" si="5"/>
        <v>1489983</v>
      </c>
      <c r="I12" s="12">
        <f t="shared" si="5"/>
        <v>1448753</v>
      </c>
      <c r="J12" s="12">
        <f t="shared" si="5"/>
        <v>1298568</v>
      </c>
      <c r="K12" s="12">
        <f t="shared" si="5"/>
        <v>1272699</v>
      </c>
      <c r="L12" s="12">
        <f t="shared" si="5"/>
        <v>1052724</v>
      </c>
      <c r="M12" s="12">
        <f>M13+M16+M19</f>
        <v>1478824</v>
      </c>
      <c r="N12" s="12">
        <f>SUM(B12:M12)</f>
        <v>16057644</v>
      </c>
      <c r="O12" s="18"/>
      <c r="P12" s="17" t="s">
        <v>28</v>
      </c>
      <c r="Q12" s="15">
        <v>806548</v>
      </c>
      <c r="R12" s="15">
        <v>1013293</v>
      </c>
      <c r="S12" s="15">
        <v>9553834</v>
      </c>
      <c r="T12" s="15">
        <v>10057203</v>
      </c>
      <c r="U12" s="15">
        <f t="shared" si="0"/>
        <v>503369</v>
      </c>
      <c r="V12" s="23">
        <f t="shared" si="1"/>
        <v>5.2687643515681767E-2</v>
      </c>
    </row>
    <row r="13" spans="1:22" s="2" customFormat="1" ht="15.75" customHeight="1" x14ac:dyDescent="0.2">
      <c r="A13" s="14" t="s">
        <v>31</v>
      </c>
      <c r="B13" s="15">
        <v>842424</v>
      </c>
      <c r="C13" s="15">
        <v>788715</v>
      </c>
      <c r="D13" s="15">
        <v>919556</v>
      </c>
      <c r="E13" s="15">
        <v>1032223</v>
      </c>
      <c r="F13" s="15">
        <v>805995</v>
      </c>
      <c r="G13" s="15">
        <v>740271</v>
      </c>
      <c r="H13" s="15">
        <v>1107658</v>
      </c>
      <c r="I13" s="15">
        <v>1194371</v>
      </c>
      <c r="J13" s="15">
        <v>686776</v>
      </c>
      <c r="K13" s="15">
        <v>576254</v>
      </c>
      <c r="L13" s="15">
        <v>349667</v>
      </c>
      <c r="M13" s="15">
        <v>1013293</v>
      </c>
      <c r="N13" s="15">
        <f t="shared" si="3"/>
        <v>10057203</v>
      </c>
      <c r="O13" s="10"/>
      <c r="P13" s="14" t="s">
        <v>31</v>
      </c>
      <c r="Q13" s="15">
        <v>104895</v>
      </c>
      <c r="R13" s="15">
        <v>226262</v>
      </c>
      <c r="S13" s="15">
        <v>3408257</v>
      </c>
      <c r="T13" s="15">
        <v>3055667</v>
      </c>
      <c r="U13" s="15">
        <f>T13-S13</f>
        <v>-352590</v>
      </c>
      <c r="V13" s="23">
        <f>U13/S13</f>
        <v>-0.10345170566656212</v>
      </c>
    </row>
    <row r="14" spans="1:22" s="2" customFormat="1" ht="15.75" customHeight="1" x14ac:dyDescent="0.2">
      <c r="A14" s="16" t="s">
        <v>47</v>
      </c>
      <c r="B14" s="15">
        <v>204922</v>
      </c>
      <c r="C14" s="15">
        <v>230865</v>
      </c>
      <c r="D14" s="15">
        <v>426564</v>
      </c>
      <c r="E14" s="15">
        <v>229860</v>
      </c>
      <c r="F14" s="15">
        <v>219625</v>
      </c>
      <c r="G14" s="15">
        <v>107980</v>
      </c>
      <c r="H14" s="15">
        <v>409262</v>
      </c>
      <c r="I14" s="15">
        <v>446686</v>
      </c>
      <c r="J14" s="15">
        <v>265619</v>
      </c>
      <c r="K14" s="15">
        <v>166930</v>
      </c>
      <c r="L14" s="15">
        <v>121092</v>
      </c>
      <c r="M14" s="15">
        <v>226262</v>
      </c>
      <c r="N14" s="15">
        <f t="shared" si="3"/>
        <v>3055667</v>
      </c>
      <c r="O14" s="10"/>
      <c r="P14" s="16" t="s">
        <v>47</v>
      </c>
      <c r="Q14" s="15">
        <v>352430</v>
      </c>
      <c r="R14" s="15">
        <v>356961</v>
      </c>
      <c r="S14" s="15">
        <v>886685</v>
      </c>
      <c r="T14" s="15">
        <v>817293</v>
      </c>
      <c r="U14" s="15">
        <f t="shared" si="0"/>
        <v>-69392</v>
      </c>
      <c r="V14" s="23">
        <f t="shared" si="1"/>
        <v>-7.8260035976699727E-2</v>
      </c>
    </row>
    <row r="15" spans="1:22" s="2" customFormat="1" ht="15.75" customHeight="1" x14ac:dyDescent="0.2">
      <c r="A15" s="16" t="s">
        <v>43</v>
      </c>
      <c r="B15" s="15">
        <v>166870</v>
      </c>
      <c r="C15" s="15">
        <v>83501</v>
      </c>
      <c r="D15" s="15">
        <v>34348</v>
      </c>
      <c r="E15" s="15">
        <v>68285</v>
      </c>
      <c r="F15" s="15">
        <v>39340</v>
      </c>
      <c r="G15" s="15">
        <v>54240</v>
      </c>
      <c r="H15" s="15">
        <v>5464</v>
      </c>
      <c r="I15" s="15">
        <v>1227</v>
      </c>
      <c r="J15" s="15">
        <v>3425</v>
      </c>
      <c r="K15" s="15">
        <v>2384</v>
      </c>
      <c r="L15" s="15">
        <v>1248</v>
      </c>
      <c r="M15" s="15">
        <v>356961</v>
      </c>
      <c r="N15" s="15">
        <f t="shared" si="3"/>
        <v>817293</v>
      </c>
      <c r="O15" s="10"/>
      <c r="P15" s="16" t="s">
        <v>43</v>
      </c>
      <c r="Q15" s="15">
        <f>SUM(Q16:Q17)</f>
        <v>394466</v>
      </c>
      <c r="R15" s="15">
        <f>SUM(R16:R17)</f>
        <v>453640</v>
      </c>
      <c r="S15" s="15">
        <f>SUM(S16:S17)</f>
        <v>5457156</v>
      </c>
      <c r="T15" s="15">
        <f>SUM(T16:T17)</f>
        <v>5713770</v>
      </c>
      <c r="U15" s="15">
        <f>T15-S15</f>
        <v>256614</v>
      </c>
      <c r="V15" s="23">
        <f t="shared" si="1"/>
        <v>4.7023394603342837E-2</v>
      </c>
    </row>
    <row r="16" spans="1:22" s="2" customFormat="1" ht="15.75" customHeight="1" x14ac:dyDescent="0.2">
      <c r="A16" s="14" t="s">
        <v>46</v>
      </c>
      <c r="B16" s="15">
        <f>SUM(B17:B18)</f>
        <v>309097</v>
      </c>
      <c r="C16" s="15">
        <f t="shared" ref="C16:M16" si="6">SUM(C17:C18)</f>
        <v>211422</v>
      </c>
      <c r="D16" s="15">
        <f t="shared" si="6"/>
        <v>603380</v>
      </c>
      <c r="E16" s="15">
        <f t="shared" si="6"/>
        <v>669866</v>
      </c>
      <c r="F16" s="15">
        <f t="shared" si="6"/>
        <v>606766</v>
      </c>
      <c r="G16" s="15">
        <f t="shared" si="6"/>
        <v>370199</v>
      </c>
      <c r="H16" s="15">
        <f t="shared" si="6"/>
        <v>347470</v>
      </c>
      <c r="I16" s="15">
        <f t="shared" si="6"/>
        <v>240146</v>
      </c>
      <c r="J16" s="15">
        <f t="shared" si="6"/>
        <v>566797</v>
      </c>
      <c r="K16" s="15">
        <f t="shared" si="6"/>
        <v>663785</v>
      </c>
      <c r="L16" s="15">
        <f t="shared" si="6"/>
        <v>671202</v>
      </c>
      <c r="M16" s="15">
        <f t="shared" si="6"/>
        <v>453640</v>
      </c>
      <c r="N16" s="15">
        <f t="shared" si="3"/>
        <v>5713770</v>
      </c>
      <c r="O16" s="10"/>
      <c r="P16" s="14" t="s">
        <v>46</v>
      </c>
      <c r="Q16" s="15">
        <v>243724</v>
      </c>
      <c r="R16" s="15">
        <v>291893</v>
      </c>
      <c r="S16" s="15">
        <v>3333306</v>
      </c>
      <c r="T16" s="15">
        <v>3340986</v>
      </c>
      <c r="U16" s="15">
        <f>T16-S16</f>
        <v>7680</v>
      </c>
      <c r="V16" s="23">
        <f t="shared" si="1"/>
        <v>2.3040188929549224E-3</v>
      </c>
    </row>
    <row r="17" spans="1:22" s="2" customFormat="1" ht="15.75" customHeight="1" x14ac:dyDescent="0.2">
      <c r="A17" s="16" t="s">
        <v>44</v>
      </c>
      <c r="B17" s="15">
        <v>236279</v>
      </c>
      <c r="C17" s="15">
        <v>168860</v>
      </c>
      <c r="D17" s="15">
        <v>389784</v>
      </c>
      <c r="E17" s="15">
        <v>386155</v>
      </c>
      <c r="F17" s="15">
        <v>251062</v>
      </c>
      <c r="G17" s="15">
        <v>216044</v>
      </c>
      <c r="H17" s="15">
        <v>204630</v>
      </c>
      <c r="I17" s="15">
        <v>198107</v>
      </c>
      <c r="J17" s="15">
        <v>386561</v>
      </c>
      <c r="K17" s="15">
        <v>410227</v>
      </c>
      <c r="L17" s="15">
        <v>201384</v>
      </c>
      <c r="M17" s="15">
        <v>291893</v>
      </c>
      <c r="N17" s="15">
        <f t="shared" si="3"/>
        <v>3340986</v>
      </c>
      <c r="O17" s="10"/>
      <c r="P17" s="16" t="s">
        <v>44</v>
      </c>
      <c r="Q17" s="15">
        <v>150742</v>
      </c>
      <c r="R17" s="15">
        <v>161747</v>
      </c>
      <c r="S17" s="15">
        <v>2123850</v>
      </c>
      <c r="T17" s="15">
        <v>2372784</v>
      </c>
      <c r="U17" s="15">
        <f>T17-S17</f>
        <v>248934</v>
      </c>
      <c r="V17" s="23">
        <f t="shared" si="1"/>
        <v>0.11720884243237517</v>
      </c>
    </row>
    <row r="18" spans="1:22" s="2" customFormat="1" ht="15.75" customHeight="1" x14ac:dyDescent="0.2">
      <c r="A18" s="16" t="s">
        <v>45</v>
      </c>
      <c r="B18" s="15">
        <v>72818</v>
      </c>
      <c r="C18" s="15">
        <v>42562</v>
      </c>
      <c r="D18" s="15">
        <v>213596</v>
      </c>
      <c r="E18" s="15">
        <v>283711</v>
      </c>
      <c r="F18" s="15">
        <v>355704</v>
      </c>
      <c r="G18" s="15">
        <v>154155</v>
      </c>
      <c r="H18" s="15">
        <v>142840</v>
      </c>
      <c r="I18" s="15">
        <v>42039</v>
      </c>
      <c r="J18" s="15">
        <v>180236</v>
      </c>
      <c r="K18" s="15">
        <v>253558</v>
      </c>
      <c r="L18" s="15">
        <v>469818</v>
      </c>
      <c r="M18" s="15">
        <v>161747</v>
      </c>
      <c r="N18" s="15">
        <f t="shared" si="3"/>
        <v>2372784</v>
      </c>
      <c r="O18" s="10"/>
      <c r="P18" s="16" t="s">
        <v>45</v>
      </c>
      <c r="Q18" s="15">
        <v>7904</v>
      </c>
      <c r="R18" s="15">
        <v>11891</v>
      </c>
      <c r="S18" s="15">
        <v>294800</v>
      </c>
      <c r="T18" s="15">
        <v>286671</v>
      </c>
      <c r="U18" s="15">
        <f>T18-S18</f>
        <v>-8129</v>
      </c>
      <c r="V18" s="23">
        <f>U18/S18</f>
        <v>-2.7574626865671643E-2</v>
      </c>
    </row>
    <row r="19" spans="1:22" s="2" customFormat="1" ht="15.75" customHeight="1" x14ac:dyDescent="0.2">
      <c r="A19" s="14" t="s">
        <v>50</v>
      </c>
      <c r="B19" s="15">
        <v>19790</v>
      </c>
      <c r="C19" s="15">
        <v>14376</v>
      </c>
      <c r="D19" s="15">
        <v>14442</v>
      </c>
      <c r="E19" s="15">
        <v>26124</v>
      </c>
      <c r="F19" s="15">
        <v>30707</v>
      </c>
      <c r="G19" s="15">
        <v>10740</v>
      </c>
      <c r="H19" s="15">
        <v>34855</v>
      </c>
      <c r="I19" s="15">
        <v>14236</v>
      </c>
      <c r="J19" s="15">
        <v>44995</v>
      </c>
      <c r="K19" s="15">
        <v>32660</v>
      </c>
      <c r="L19" s="15">
        <v>31855</v>
      </c>
      <c r="M19" s="15">
        <v>11891</v>
      </c>
      <c r="N19" s="15">
        <f t="shared" si="3"/>
        <v>286671</v>
      </c>
      <c r="O19" s="10"/>
      <c r="P19" s="14" t="s">
        <v>50</v>
      </c>
      <c r="Q19" s="15"/>
      <c r="R19" s="15"/>
      <c r="S19" s="15"/>
      <c r="T19" s="15"/>
      <c r="U19" s="12"/>
      <c r="V19" s="19"/>
    </row>
    <row r="20" spans="1:22" s="2" customFormat="1" ht="11.1" customHeight="1" x14ac:dyDescent="0.2">
      <c r="A20" s="19"/>
      <c r="B20" s="15"/>
      <c r="C20" s="15"/>
      <c r="D20" s="15"/>
      <c r="E20" s="15"/>
      <c r="F20" s="15"/>
      <c r="G20" s="15"/>
      <c r="H20" s="15"/>
      <c r="I20" s="15"/>
      <c r="J20" s="12"/>
      <c r="K20" s="12"/>
      <c r="L20" s="12"/>
      <c r="M20" s="12"/>
      <c r="N20" s="12"/>
      <c r="O20" s="10"/>
      <c r="P20" s="19"/>
      <c r="Q20" s="12">
        <f>Q4-Q11</f>
        <v>-199528</v>
      </c>
      <c r="R20" s="12">
        <f>R4-R11</f>
        <v>-207397</v>
      </c>
      <c r="S20" s="12">
        <f>S4-S11</f>
        <v>-1832552</v>
      </c>
      <c r="T20" s="12">
        <f>T4-T11</f>
        <v>-2672576</v>
      </c>
      <c r="U20" s="12">
        <f>T20-S20</f>
        <v>-840024</v>
      </c>
      <c r="V20" s="22"/>
    </row>
    <row r="21" spans="1:22" s="4" customFormat="1" ht="15.75" customHeight="1" x14ac:dyDescent="0.2">
      <c r="A21" s="20" t="s">
        <v>15</v>
      </c>
      <c r="B21" s="12">
        <f>B5-B12</f>
        <v>258690</v>
      </c>
      <c r="C21" s="12">
        <f t="shared" ref="C21:J21" si="7">C5-C12</f>
        <v>-241548</v>
      </c>
      <c r="D21" s="12">
        <f t="shared" si="7"/>
        <v>-583682</v>
      </c>
      <c r="E21" s="12">
        <f t="shared" si="7"/>
        <v>-446944</v>
      </c>
      <c r="F21" s="12">
        <f t="shared" si="7"/>
        <v>70081</v>
      </c>
      <c r="G21" s="12">
        <f t="shared" si="7"/>
        <v>-161049</v>
      </c>
      <c r="H21" s="12">
        <f t="shared" si="7"/>
        <v>-156508</v>
      </c>
      <c r="I21" s="12">
        <f t="shared" si="7"/>
        <v>-582988</v>
      </c>
      <c r="J21" s="12">
        <f t="shared" si="7"/>
        <v>-451913</v>
      </c>
      <c r="K21" s="12">
        <f>K5-K12</f>
        <v>20859</v>
      </c>
      <c r="L21" s="12">
        <f>L5-L12</f>
        <v>-190177</v>
      </c>
      <c r="M21" s="12">
        <f>M5-M12</f>
        <v>-207397</v>
      </c>
      <c r="N21" s="12">
        <f>SUM(B21:M21)</f>
        <v>-2672576</v>
      </c>
      <c r="O21" s="13"/>
      <c r="P21" s="20" t="s">
        <v>15</v>
      </c>
      <c r="Q21" s="22">
        <f>Q20/Q11</f>
        <v>-0.16504676082248754</v>
      </c>
      <c r="R21" s="22">
        <f>R20/R11</f>
        <v>-0.14024454566601569</v>
      </c>
      <c r="S21" s="22">
        <f>S20/S11</f>
        <v>-0.11972933118774007</v>
      </c>
      <c r="T21" s="22">
        <f>T20/T11</f>
        <v>-0.16643637136307168</v>
      </c>
      <c r="U21" s="12"/>
      <c r="V21" s="19"/>
    </row>
    <row r="22" spans="1:22" s="4" customFormat="1" ht="15.75" customHeight="1" x14ac:dyDescent="0.15">
      <c r="A22" s="21" t="s">
        <v>32</v>
      </c>
      <c r="B22" s="22">
        <f>B21/B12</f>
        <v>0.22085509313922605</v>
      </c>
      <c r="C22" s="22">
        <f t="shared" ref="C22:J22" si="8">C21/C12</f>
        <v>-0.23809256263842848</v>
      </c>
      <c r="D22" s="22">
        <f t="shared" si="8"/>
        <v>-0.37966069502750788</v>
      </c>
      <c r="E22" s="22">
        <f t="shared" si="8"/>
        <v>-0.25861627010096555</v>
      </c>
      <c r="F22" s="22">
        <f t="shared" si="8"/>
        <v>4.855043547899919E-2</v>
      </c>
      <c r="G22" s="22">
        <f t="shared" si="8"/>
        <v>-0.14363856904594144</v>
      </c>
      <c r="H22" s="22">
        <f t="shared" si="8"/>
        <v>-0.10504012461887149</v>
      </c>
      <c r="I22" s="22">
        <f t="shared" si="8"/>
        <v>-0.40240675946831517</v>
      </c>
      <c r="J22" s="22">
        <f t="shared" si="8"/>
        <v>-0.34800872961600776</v>
      </c>
      <c r="K22" s="22">
        <f>K21/K12</f>
        <v>1.6389578368490899E-2</v>
      </c>
      <c r="L22" s="22">
        <f>L21/L12</f>
        <v>-0.18065228872904959</v>
      </c>
      <c r="M22" s="22">
        <f>M21/M12</f>
        <v>-0.14024454566601569</v>
      </c>
      <c r="N22" s="22">
        <f>N21/N12</f>
        <v>-0.16643637136307168</v>
      </c>
      <c r="O22" s="13"/>
      <c r="P22" s="21" t="s">
        <v>32</v>
      </c>
      <c r="Q22" s="12">
        <f>Q4-Q12</f>
        <v>202842</v>
      </c>
      <c r="R22" s="12">
        <f>R4-R12</f>
        <v>258134</v>
      </c>
      <c r="S22" s="12">
        <f>S4-S12</f>
        <v>3919404</v>
      </c>
      <c r="T22" s="12">
        <f>T4-T12</f>
        <v>3327865</v>
      </c>
      <c r="U22" s="12">
        <f>T22-S22</f>
        <v>-591539</v>
      </c>
      <c r="V22" s="22"/>
    </row>
    <row r="23" spans="1:22" s="4" customFormat="1" ht="15.75" customHeight="1" x14ac:dyDescent="0.2">
      <c r="A23" s="20" t="s">
        <v>17</v>
      </c>
      <c r="B23" s="12">
        <f>B5-B13</f>
        <v>587577</v>
      </c>
      <c r="C23" s="12">
        <f t="shared" ref="C23:J23" si="9">C5-C13</f>
        <v>-15750</v>
      </c>
      <c r="D23" s="12">
        <f t="shared" si="9"/>
        <v>34140</v>
      </c>
      <c r="E23" s="12">
        <f t="shared" si="9"/>
        <v>249046</v>
      </c>
      <c r="F23" s="12">
        <f t="shared" si="9"/>
        <v>707554</v>
      </c>
      <c r="G23" s="12">
        <f t="shared" si="9"/>
        <v>219890</v>
      </c>
      <c r="H23" s="12">
        <f t="shared" si="9"/>
        <v>225817</v>
      </c>
      <c r="I23" s="12">
        <f t="shared" si="9"/>
        <v>-328606</v>
      </c>
      <c r="J23" s="12">
        <f t="shared" si="9"/>
        <v>159879</v>
      </c>
      <c r="K23" s="12">
        <f>K5-K13</f>
        <v>717304</v>
      </c>
      <c r="L23" s="12">
        <f>L5-L13</f>
        <v>512880</v>
      </c>
      <c r="M23" s="12">
        <f>M5-M13</f>
        <v>258134</v>
      </c>
      <c r="N23" s="12">
        <f>SUM(B23:M23)</f>
        <v>3327865</v>
      </c>
      <c r="O23" s="13"/>
      <c r="P23" s="20" t="s">
        <v>17</v>
      </c>
      <c r="Q23" s="22">
        <f>Q22/Q11</f>
        <v>0.16778805510382011</v>
      </c>
      <c r="R23" s="22">
        <f>R22/R11</f>
        <v>0.17455356418343224</v>
      </c>
      <c r="S23" s="22">
        <f>S22/S11</f>
        <v>0.25607328991185691</v>
      </c>
      <c r="T23" s="22">
        <f>T22/T11</f>
        <v>0.20724491089726488</v>
      </c>
      <c r="U23" s="12"/>
      <c r="V23" s="19"/>
    </row>
    <row r="24" spans="1:22" s="4" customFormat="1" ht="15.75" customHeight="1" x14ac:dyDescent="0.2">
      <c r="A24" s="21" t="s">
        <v>32</v>
      </c>
      <c r="B24" s="22">
        <f>B23/B12</f>
        <v>0.50164046952517305</v>
      </c>
      <c r="C24" s="22">
        <f t="shared" ref="C24:J24" si="10">C23/C12</f>
        <v>-1.5524690171540434E-2</v>
      </c>
      <c r="D24" s="22">
        <f t="shared" si="10"/>
        <v>2.2206640136648241E-2</v>
      </c>
      <c r="E24" s="22">
        <f t="shared" si="10"/>
        <v>0.14410607951681881</v>
      </c>
      <c r="F24" s="22">
        <f t="shared" si="10"/>
        <v>0.49017643619394402</v>
      </c>
      <c r="G24" s="22">
        <f t="shared" si="10"/>
        <v>0.19611847914306865</v>
      </c>
      <c r="H24" s="22">
        <f t="shared" si="10"/>
        <v>0.15155676272816535</v>
      </c>
      <c r="I24" s="22">
        <f t="shared" si="10"/>
        <v>-0.22681989269392366</v>
      </c>
      <c r="J24" s="22">
        <f t="shared" si="10"/>
        <v>0.12311946698209104</v>
      </c>
      <c r="K24" s="22">
        <f>K23/K12</f>
        <v>0.56360852016069785</v>
      </c>
      <c r="L24" s="22">
        <f>L23/L12</f>
        <v>0.4871932244348946</v>
      </c>
      <c r="M24" s="22">
        <f>M23/M12</f>
        <v>0.17455356418343224</v>
      </c>
      <c r="N24" s="22">
        <f>N23/N12</f>
        <v>0.20724491089726488</v>
      </c>
      <c r="O24" s="13"/>
      <c r="P24" s="21" t="s">
        <v>32</v>
      </c>
      <c r="Q24" s="15"/>
      <c r="R24" s="15"/>
      <c r="S24" s="15"/>
      <c r="T24" s="15"/>
      <c r="U24" s="15"/>
      <c r="V24" s="19"/>
    </row>
    <row r="25" spans="1:22" s="2" customFormat="1" ht="11.1" customHeight="1" x14ac:dyDescent="0.2">
      <c r="A25" s="19"/>
      <c r="B25" s="23"/>
      <c r="C25" s="23"/>
      <c r="D25" s="23"/>
      <c r="E25" s="23"/>
      <c r="F25" s="23"/>
      <c r="G25" s="23"/>
      <c r="H25" s="23"/>
      <c r="I25" s="23"/>
      <c r="J25" s="12"/>
      <c r="K25" s="12"/>
      <c r="L25" s="12"/>
      <c r="M25" s="12"/>
      <c r="N25" s="12"/>
      <c r="O25" s="10"/>
      <c r="P25" s="19"/>
      <c r="Q25" s="12"/>
      <c r="R25" s="12"/>
      <c r="S25" s="12"/>
      <c r="T25" s="12"/>
      <c r="U25" s="12"/>
      <c r="V25" s="19"/>
    </row>
    <row r="26" spans="1:22" s="2" customFormat="1" ht="15.75" customHeight="1" x14ac:dyDescent="0.2">
      <c r="A26" s="20" t="s">
        <v>18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0" t="s">
        <v>18</v>
      </c>
      <c r="Q26" s="12">
        <f>SUM(Q27:Q30)</f>
        <v>86301</v>
      </c>
      <c r="R26" s="12">
        <f>SUM(R27:R30)</f>
        <v>85535</v>
      </c>
      <c r="S26" s="12">
        <f>SUM(S27:S30)</f>
        <v>690543</v>
      </c>
      <c r="T26" s="12">
        <f>SUM(T27:T30)</f>
        <v>816015</v>
      </c>
      <c r="U26" s="12">
        <f t="shared" ref="U26:U35" si="11">T26-S26</f>
        <v>125472</v>
      </c>
      <c r="V26" s="22">
        <f t="shared" ref="V26:V35" si="12">U26/S26</f>
        <v>0.18170048787693163</v>
      </c>
    </row>
    <row r="27" spans="1:22" s="5" customFormat="1" ht="15.75" customHeight="1" x14ac:dyDescent="0.2">
      <c r="A27" s="17" t="s">
        <v>33</v>
      </c>
      <c r="B27" s="12">
        <f>SUM(B28:B31)</f>
        <v>112744</v>
      </c>
      <c r="C27" s="12">
        <f t="shared" ref="C27:M27" si="13">SUM(C28:C31)</f>
        <v>31794</v>
      </c>
      <c r="D27" s="12">
        <f t="shared" si="13"/>
        <v>53104</v>
      </c>
      <c r="E27" s="12">
        <f t="shared" si="13"/>
        <v>92416</v>
      </c>
      <c r="F27" s="12">
        <f t="shared" si="13"/>
        <v>71203</v>
      </c>
      <c r="G27" s="12">
        <f t="shared" si="13"/>
        <v>44803</v>
      </c>
      <c r="H27" s="12">
        <f t="shared" si="13"/>
        <v>120286</v>
      </c>
      <c r="I27" s="12">
        <f t="shared" si="13"/>
        <v>58229</v>
      </c>
      <c r="J27" s="12">
        <f t="shared" si="13"/>
        <v>50152</v>
      </c>
      <c r="K27" s="12">
        <f t="shared" si="13"/>
        <v>54741</v>
      </c>
      <c r="L27" s="12">
        <f t="shared" si="13"/>
        <v>41008</v>
      </c>
      <c r="M27" s="12">
        <f t="shared" si="13"/>
        <v>85535</v>
      </c>
      <c r="N27" s="12">
        <f t="shared" ref="N27:N34" si="14">SUM(B27:M27)</f>
        <v>816015</v>
      </c>
      <c r="O27" s="18"/>
      <c r="P27" s="17" t="s">
        <v>33</v>
      </c>
      <c r="Q27" s="15">
        <v>20141</v>
      </c>
      <c r="R27" s="15">
        <v>22023</v>
      </c>
      <c r="S27" s="15">
        <v>199323</v>
      </c>
      <c r="T27" s="15">
        <v>213955</v>
      </c>
      <c r="U27" s="15">
        <f t="shared" si="11"/>
        <v>14632</v>
      </c>
      <c r="V27" s="23">
        <f t="shared" si="12"/>
        <v>7.3408487730969335E-2</v>
      </c>
    </row>
    <row r="28" spans="1:22" s="2" customFormat="1" ht="15.75" customHeight="1" x14ac:dyDescent="0.2">
      <c r="A28" s="14" t="s">
        <v>35</v>
      </c>
      <c r="B28" s="15">
        <v>23145</v>
      </c>
      <c r="C28" s="15">
        <v>5684</v>
      </c>
      <c r="D28" s="15">
        <v>26070</v>
      </c>
      <c r="E28" s="15">
        <v>19980</v>
      </c>
      <c r="F28" s="15">
        <v>20356</v>
      </c>
      <c r="G28" s="15">
        <v>5785</v>
      </c>
      <c r="H28" s="15">
        <v>16219</v>
      </c>
      <c r="I28" s="15">
        <v>23671</v>
      </c>
      <c r="J28" s="15">
        <v>14841</v>
      </c>
      <c r="K28" s="15">
        <v>26196</v>
      </c>
      <c r="L28" s="15">
        <v>9985</v>
      </c>
      <c r="M28" s="15">
        <v>22023</v>
      </c>
      <c r="N28" s="15">
        <f t="shared" si="14"/>
        <v>213955</v>
      </c>
      <c r="O28" s="10"/>
      <c r="P28" s="14" t="s">
        <v>35</v>
      </c>
      <c r="Q28" s="15">
        <v>19713</v>
      </c>
      <c r="R28" s="15">
        <v>18711</v>
      </c>
      <c r="S28" s="15">
        <v>269985</v>
      </c>
      <c r="T28" s="15">
        <v>276079</v>
      </c>
      <c r="U28" s="15">
        <f t="shared" si="11"/>
        <v>6094</v>
      </c>
      <c r="V28" s="23">
        <f t="shared" si="12"/>
        <v>2.2571624349500899E-2</v>
      </c>
    </row>
    <row r="29" spans="1:22" s="2" customFormat="1" ht="15.75" customHeight="1" x14ac:dyDescent="0.2">
      <c r="A29" s="14" t="s">
        <v>36</v>
      </c>
      <c r="B29" s="15">
        <v>52093</v>
      </c>
      <c r="C29" s="15">
        <v>12805</v>
      </c>
      <c r="D29" s="15">
        <v>14310</v>
      </c>
      <c r="E29" s="15">
        <v>17442</v>
      </c>
      <c r="F29" s="15">
        <v>15947</v>
      </c>
      <c r="G29" s="15">
        <v>16194</v>
      </c>
      <c r="H29" s="15">
        <v>63976</v>
      </c>
      <c r="I29" s="15">
        <v>16258</v>
      </c>
      <c r="J29" s="15">
        <v>15530</v>
      </c>
      <c r="K29" s="15">
        <v>17340</v>
      </c>
      <c r="L29" s="15">
        <v>15473</v>
      </c>
      <c r="M29" s="15">
        <v>18711</v>
      </c>
      <c r="N29" s="15">
        <f t="shared" si="14"/>
        <v>276079</v>
      </c>
      <c r="O29" s="10"/>
      <c r="P29" s="14" t="s">
        <v>36</v>
      </c>
      <c r="Q29" s="15">
        <v>15234</v>
      </c>
      <c r="R29" s="15">
        <v>7980</v>
      </c>
      <c r="S29" s="15">
        <v>103137</v>
      </c>
      <c r="T29" s="15">
        <v>116850</v>
      </c>
      <c r="U29" s="15">
        <f t="shared" si="11"/>
        <v>13713</v>
      </c>
      <c r="V29" s="23">
        <f t="shared" si="12"/>
        <v>0.13295907385322436</v>
      </c>
    </row>
    <row r="30" spans="1:22" s="2" customFormat="1" ht="15.75" customHeight="1" x14ac:dyDescent="0.2">
      <c r="A30" s="14" t="s">
        <v>37</v>
      </c>
      <c r="B30" s="15">
        <v>26924</v>
      </c>
      <c r="C30" s="15">
        <v>5971</v>
      </c>
      <c r="D30" s="15">
        <v>9011</v>
      </c>
      <c r="E30" s="15">
        <v>10432</v>
      </c>
      <c r="F30" s="15">
        <v>7372</v>
      </c>
      <c r="G30" s="15">
        <v>13063</v>
      </c>
      <c r="H30" s="15">
        <v>7456</v>
      </c>
      <c r="I30" s="15">
        <v>7155</v>
      </c>
      <c r="J30" s="15">
        <v>6143</v>
      </c>
      <c r="K30" s="15">
        <v>6193</v>
      </c>
      <c r="L30" s="15">
        <v>9150</v>
      </c>
      <c r="M30" s="15">
        <v>7980</v>
      </c>
      <c r="N30" s="15">
        <f t="shared" si="14"/>
        <v>116850</v>
      </c>
      <c r="O30" s="10"/>
      <c r="P30" s="14" t="s">
        <v>37</v>
      </c>
      <c r="Q30" s="15">
        <v>31213</v>
      </c>
      <c r="R30" s="15">
        <v>36821</v>
      </c>
      <c r="S30" s="15">
        <v>118098</v>
      </c>
      <c r="T30" s="15">
        <v>209131</v>
      </c>
      <c r="U30" s="15">
        <f t="shared" si="11"/>
        <v>91033</v>
      </c>
      <c r="V30" s="23">
        <f t="shared" si="12"/>
        <v>0.77082592423241714</v>
      </c>
    </row>
    <row r="31" spans="1:22" s="2" customFormat="1" ht="15.75" customHeight="1" x14ac:dyDescent="0.2">
      <c r="A31" s="14" t="s">
        <v>38</v>
      </c>
      <c r="B31" s="15">
        <v>10582</v>
      </c>
      <c r="C31" s="15">
        <v>7334</v>
      </c>
      <c r="D31" s="15">
        <v>3713</v>
      </c>
      <c r="E31" s="15">
        <v>44562</v>
      </c>
      <c r="F31" s="15">
        <v>27528</v>
      </c>
      <c r="G31" s="15">
        <v>9761</v>
      </c>
      <c r="H31" s="15">
        <v>32635</v>
      </c>
      <c r="I31" s="15">
        <v>11145</v>
      </c>
      <c r="J31" s="15">
        <v>13638</v>
      </c>
      <c r="K31" s="15">
        <v>5012</v>
      </c>
      <c r="L31" s="15">
        <v>6400</v>
      </c>
      <c r="M31" s="15">
        <v>36821</v>
      </c>
      <c r="N31" s="15">
        <f t="shared" si="14"/>
        <v>209131</v>
      </c>
      <c r="O31" s="10"/>
      <c r="P31" s="14" t="s">
        <v>38</v>
      </c>
      <c r="Q31" s="12">
        <f>SUM(Q32:Q35)</f>
        <v>551949</v>
      </c>
      <c r="R31" s="12">
        <f>SUM(R32:R35)</f>
        <v>237052</v>
      </c>
      <c r="S31" s="12">
        <f>SUM(S32:S35)</f>
        <v>4775570</v>
      </c>
      <c r="T31" s="12">
        <f>SUM(T32:T35)</f>
        <v>4505191</v>
      </c>
      <c r="U31" s="12">
        <f t="shared" si="11"/>
        <v>-270379</v>
      </c>
      <c r="V31" s="22">
        <f t="shared" si="12"/>
        <v>-5.661711586260907E-2</v>
      </c>
    </row>
    <row r="32" spans="1:22" s="5" customFormat="1" ht="15.75" customHeight="1" x14ac:dyDescent="0.2">
      <c r="A32" s="17" t="s">
        <v>34</v>
      </c>
      <c r="B32" s="12">
        <f t="shared" ref="B32:M32" si="15">SUM(B33:B36)</f>
        <v>398243</v>
      </c>
      <c r="C32" s="12">
        <f t="shared" si="15"/>
        <v>212212</v>
      </c>
      <c r="D32" s="12">
        <f t="shared" si="15"/>
        <v>200455</v>
      </c>
      <c r="E32" s="12">
        <f t="shared" si="15"/>
        <v>740394</v>
      </c>
      <c r="F32" s="12">
        <f t="shared" si="15"/>
        <v>312722</v>
      </c>
      <c r="G32" s="12">
        <f t="shared" si="15"/>
        <v>299654</v>
      </c>
      <c r="H32" s="12">
        <f t="shared" si="15"/>
        <v>222334</v>
      </c>
      <c r="I32" s="12">
        <f t="shared" si="15"/>
        <v>306523</v>
      </c>
      <c r="J32" s="12">
        <f t="shared" si="15"/>
        <v>605493</v>
      </c>
      <c r="K32" s="12">
        <f t="shared" si="15"/>
        <v>420692</v>
      </c>
      <c r="L32" s="12">
        <f t="shared" si="15"/>
        <v>549417</v>
      </c>
      <c r="M32" s="12">
        <f t="shared" si="15"/>
        <v>237052</v>
      </c>
      <c r="N32" s="12">
        <f>SUM(B32:M32)</f>
        <v>4505191</v>
      </c>
      <c r="O32" s="18"/>
      <c r="P32" s="17" t="s">
        <v>34</v>
      </c>
      <c r="Q32" s="15">
        <v>4144</v>
      </c>
      <c r="R32" s="15">
        <v>5114</v>
      </c>
      <c r="S32" s="15">
        <v>126122</v>
      </c>
      <c r="T32" s="15">
        <v>129102</v>
      </c>
      <c r="U32" s="15">
        <f t="shared" si="11"/>
        <v>2980</v>
      </c>
      <c r="V32" s="23">
        <f t="shared" si="12"/>
        <v>2.3627915827532073E-2</v>
      </c>
    </row>
    <row r="33" spans="1:22" s="2" customFormat="1" ht="15.75" customHeight="1" x14ac:dyDescent="0.2">
      <c r="A33" s="14" t="s">
        <v>39</v>
      </c>
      <c r="B33" s="15">
        <v>6308</v>
      </c>
      <c r="C33" s="15">
        <v>10578</v>
      </c>
      <c r="D33" s="15">
        <v>4053</v>
      </c>
      <c r="E33" s="15">
        <v>30334</v>
      </c>
      <c r="F33" s="15">
        <v>13415</v>
      </c>
      <c r="G33" s="15">
        <v>15451</v>
      </c>
      <c r="H33" s="15">
        <v>9392</v>
      </c>
      <c r="I33" s="15">
        <v>8273</v>
      </c>
      <c r="J33" s="15">
        <v>8035</v>
      </c>
      <c r="K33" s="15">
        <v>12488</v>
      </c>
      <c r="L33" s="15">
        <v>5661</v>
      </c>
      <c r="M33" s="15">
        <v>5114</v>
      </c>
      <c r="N33" s="15">
        <f>SUM(B33:M33)</f>
        <v>129102</v>
      </c>
      <c r="O33" s="10"/>
      <c r="P33" s="14" t="s">
        <v>39</v>
      </c>
      <c r="Q33" s="15">
        <v>369</v>
      </c>
      <c r="R33" s="15">
        <v>223</v>
      </c>
      <c r="S33" s="15">
        <v>670229</v>
      </c>
      <c r="T33" s="15">
        <v>591717</v>
      </c>
      <c r="U33" s="15">
        <f t="shared" si="11"/>
        <v>-78512</v>
      </c>
      <c r="V33" s="23">
        <f t="shared" si="12"/>
        <v>-0.11714205144808715</v>
      </c>
    </row>
    <row r="34" spans="1:22" s="2" customFormat="1" ht="15.75" customHeight="1" x14ac:dyDescent="0.2">
      <c r="A34" s="14" t="s">
        <v>40</v>
      </c>
      <c r="B34" s="15">
        <v>6400</v>
      </c>
      <c r="C34" s="15">
        <v>33</v>
      </c>
      <c r="D34" s="15">
        <v>1156</v>
      </c>
      <c r="E34" s="15">
        <v>264071</v>
      </c>
      <c r="F34" s="15">
        <v>71471</v>
      </c>
      <c r="G34" s="15">
        <v>8805</v>
      </c>
      <c r="H34" s="15">
        <v>12409</v>
      </c>
      <c r="I34" s="15">
        <v>152487</v>
      </c>
      <c r="J34" s="15">
        <v>53734</v>
      </c>
      <c r="K34" s="15">
        <v>13286</v>
      </c>
      <c r="L34" s="15">
        <v>7642</v>
      </c>
      <c r="M34" s="15">
        <v>223</v>
      </c>
      <c r="N34" s="15">
        <f t="shared" si="14"/>
        <v>591717</v>
      </c>
      <c r="O34" s="10"/>
      <c r="P34" s="14" t="s">
        <v>40</v>
      </c>
      <c r="Q34" s="15">
        <v>6311</v>
      </c>
      <c r="R34" s="15">
        <v>7519</v>
      </c>
      <c r="S34" s="15">
        <v>105329</v>
      </c>
      <c r="T34" s="15">
        <v>162239</v>
      </c>
      <c r="U34" s="15">
        <f t="shared" si="11"/>
        <v>56910</v>
      </c>
      <c r="V34" s="23">
        <f t="shared" si="12"/>
        <v>0.54030703794776369</v>
      </c>
    </row>
    <row r="35" spans="1:22" s="2" customFormat="1" ht="15.75" customHeight="1" x14ac:dyDescent="0.2">
      <c r="A35" s="14" t="s">
        <v>41</v>
      </c>
      <c r="B35" s="15">
        <v>37937</v>
      </c>
      <c r="C35" s="15">
        <v>9333</v>
      </c>
      <c r="D35" s="15">
        <v>4316</v>
      </c>
      <c r="E35" s="15">
        <v>9987</v>
      </c>
      <c r="F35" s="15">
        <v>5000</v>
      </c>
      <c r="G35" s="15">
        <v>19420</v>
      </c>
      <c r="H35" s="15">
        <v>22041</v>
      </c>
      <c r="I35" s="15">
        <v>10335</v>
      </c>
      <c r="J35" s="15">
        <v>28714</v>
      </c>
      <c r="K35" s="15">
        <v>2683</v>
      </c>
      <c r="L35" s="15">
        <v>4954</v>
      </c>
      <c r="M35" s="15">
        <v>7519</v>
      </c>
      <c r="N35" s="15">
        <f>SUM(B35:M35)</f>
        <v>162239</v>
      </c>
      <c r="O35" s="10"/>
      <c r="P35" s="14" t="s">
        <v>41</v>
      </c>
      <c r="Q35" s="15">
        <v>541125</v>
      </c>
      <c r="R35" s="15">
        <v>224196</v>
      </c>
      <c r="S35" s="15">
        <v>3873890</v>
      </c>
      <c r="T35" s="15">
        <v>3622133</v>
      </c>
      <c r="U35" s="15">
        <f t="shared" si="11"/>
        <v>-251757</v>
      </c>
      <c r="V35" s="23">
        <f t="shared" si="12"/>
        <v>-6.4988164351594907E-2</v>
      </c>
    </row>
    <row r="36" spans="1:22" s="2" customFormat="1" ht="15.75" customHeight="1" x14ac:dyDescent="0.2">
      <c r="A36" s="14" t="s">
        <v>42</v>
      </c>
      <c r="B36" s="15">
        <v>347598</v>
      </c>
      <c r="C36" s="15">
        <v>192268</v>
      </c>
      <c r="D36" s="15">
        <v>190930</v>
      </c>
      <c r="E36" s="15">
        <v>436002</v>
      </c>
      <c r="F36" s="15">
        <v>222836</v>
      </c>
      <c r="G36" s="15">
        <v>255978</v>
      </c>
      <c r="H36" s="15">
        <v>178492</v>
      </c>
      <c r="I36" s="15">
        <v>135428</v>
      </c>
      <c r="J36" s="15">
        <v>515010</v>
      </c>
      <c r="K36" s="15">
        <v>392235</v>
      </c>
      <c r="L36" s="15">
        <v>531160</v>
      </c>
      <c r="M36" s="15">
        <v>224196</v>
      </c>
      <c r="N36" s="15">
        <f>SUM(B36:M36)</f>
        <v>3622133</v>
      </c>
      <c r="O36" s="10"/>
      <c r="P36" s="14" t="s">
        <v>42</v>
      </c>
      <c r="Q36" s="15"/>
      <c r="R36" s="15"/>
      <c r="S36" s="15"/>
      <c r="T36" s="15"/>
      <c r="U36" s="15"/>
      <c r="V36" s="19"/>
    </row>
    <row r="37" spans="1:22" s="2" customFormat="1" ht="11.1" customHeight="1" x14ac:dyDescent="0.2">
      <c r="A37" s="19"/>
      <c r="B37" s="15"/>
      <c r="C37" s="15"/>
      <c r="D37" s="15"/>
      <c r="E37" s="15"/>
      <c r="F37" s="15"/>
      <c r="G37" s="15"/>
      <c r="H37" s="15"/>
      <c r="I37" s="15"/>
      <c r="J37" s="12"/>
      <c r="K37" s="12"/>
      <c r="L37" s="12"/>
      <c r="M37" s="12"/>
      <c r="N37" s="12"/>
      <c r="O37" s="10"/>
      <c r="P37" s="19"/>
      <c r="Q37" s="12">
        <f>Q26-Q31</f>
        <v>-465648</v>
      </c>
      <c r="R37" s="12">
        <f>R26-R31</f>
        <v>-151517</v>
      </c>
      <c r="S37" s="12">
        <f>S26-S31</f>
        <v>-4085027</v>
      </c>
      <c r="T37" s="12">
        <f>T26-T31</f>
        <v>-3689176</v>
      </c>
      <c r="U37" s="12"/>
      <c r="V37" s="22"/>
    </row>
    <row r="38" spans="1:22" s="4" customFormat="1" ht="15.75" customHeight="1" x14ac:dyDescent="0.2">
      <c r="A38" s="20" t="s">
        <v>19</v>
      </c>
      <c r="B38" s="12">
        <f>B27-B32</f>
        <v>-285499</v>
      </c>
      <c r="C38" s="12">
        <f t="shared" ref="C38:J38" si="16">C27-C32</f>
        <v>-180418</v>
      </c>
      <c r="D38" s="12">
        <f t="shared" si="16"/>
        <v>-147351</v>
      </c>
      <c r="E38" s="12">
        <f t="shared" si="16"/>
        <v>-647978</v>
      </c>
      <c r="F38" s="12">
        <f t="shared" si="16"/>
        <v>-241519</v>
      </c>
      <c r="G38" s="12">
        <f t="shared" si="16"/>
        <v>-254851</v>
      </c>
      <c r="H38" s="12">
        <f t="shared" si="16"/>
        <v>-102048</v>
      </c>
      <c r="I38" s="12">
        <f t="shared" si="16"/>
        <v>-248294</v>
      </c>
      <c r="J38" s="12">
        <f t="shared" si="16"/>
        <v>-555341</v>
      </c>
      <c r="K38" s="12">
        <f>K27-K32</f>
        <v>-365951</v>
      </c>
      <c r="L38" s="12">
        <f>L27-L32</f>
        <v>-508409</v>
      </c>
      <c r="M38" s="12">
        <f>M27-M32</f>
        <v>-151517</v>
      </c>
      <c r="N38" s="12">
        <f>SUM(B38:M38)</f>
        <v>-3689176</v>
      </c>
      <c r="O38" s="13"/>
      <c r="P38" s="20" t="s">
        <v>19</v>
      </c>
      <c r="Q38" s="22">
        <f>Q37/Q31</f>
        <v>-0.84364316268350881</v>
      </c>
      <c r="R38" s="22">
        <f>R37/R31</f>
        <v>-0.63917199601775143</v>
      </c>
      <c r="S38" s="22">
        <f>S37/S31</f>
        <v>-0.85540092596276462</v>
      </c>
      <c r="T38" s="22">
        <f>T37/T31</f>
        <v>-0.81887227422766318</v>
      </c>
      <c r="U38" s="12"/>
      <c r="V38" s="19"/>
    </row>
    <row r="39" spans="1:22" s="4" customFormat="1" ht="15.75" customHeight="1" x14ac:dyDescent="0.2">
      <c r="A39" s="20" t="s">
        <v>16</v>
      </c>
      <c r="B39" s="22">
        <f t="shared" ref="B39:N39" si="17">B38/B32</f>
        <v>-0.71689646773452387</v>
      </c>
      <c r="C39" s="22">
        <f t="shared" si="17"/>
        <v>-0.85017812376302937</v>
      </c>
      <c r="D39" s="22">
        <f t="shared" si="17"/>
        <v>-0.73508268688733136</v>
      </c>
      <c r="E39" s="22">
        <f t="shared" si="17"/>
        <v>-0.87517997174477369</v>
      </c>
      <c r="F39" s="22">
        <f t="shared" si="17"/>
        <v>-0.77231214944903137</v>
      </c>
      <c r="G39" s="22">
        <f t="shared" si="17"/>
        <v>-0.85048422513966104</v>
      </c>
      <c r="H39" s="22">
        <f t="shared" si="17"/>
        <v>-0.4589851304793689</v>
      </c>
      <c r="I39" s="22">
        <f t="shared" si="17"/>
        <v>-0.8100338310665105</v>
      </c>
      <c r="J39" s="22">
        <f t="shared" si="17"/>
        <v>-0.91717162708734867</v>
      </c>
      <c r="K39" s="22">
        <f t="shared" si="17"/>
        <v>-0.86987867608606773</v>
      </c>
      <c r="L39" s="22">
        <f t="shared" si="17"/>
        <v>-0.92536088253548765</v>
      </c>
      <c r="M39" s="22">
        <f t="shared" si="17"/>
        <v>-0.63917199601775143</v>
      </c>
      <c r="N39" s="22">
        <f t="shared" si="17"/>
        <v>-0.81887227422766318</v>
      </c>
      <c r="O39" s="13"/>
      <c r="P39" s="20" t="s">
        <v>16</v>
      </c>
      <c r="Q39" s="22"/>
      <c r="R39" s="22"/>
      <c r="S39" s="22"/>
      <c r="T39" s="22"/>
      <c r="U39" s="12"/>
      <c r="V39" s="19"/>
    </row>
    <row r="40" spans="1:22" s="2" customFormat="1" ht="11.1" customHeight="1" x14ac:dyDescent="0.2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19"/>
      <c r="Q40" s="12">
        <f>Q4+Q26</f>
        <v>1095691</v>
      </c>
      <c r="R40" s="12">
        <f>R4+R26</f>
        <v>1356962</v>
      </c>
      <c r="S40" s="12">
        <f>S4+S26</f>
        <v>14163781</v>
      </c>
      <c r="T40" s="12">
        <f>T4+T26</f>
        <v>14201083</v>
      </c>
      <c r="U40" s="12">
        <f>T40-S40</f>
        <v>37302</v>
      </c>
      <c r="V40" s="22">
        <f>U40/S40</f>
        <v>2.633618805600002E-3</v>
      </c>
    </row>
    <row r="41" spans="1:22" s="2" customFormat="1" ht="15.75" customHeight="1" x14ac:dyDescent="0.2">
      <c r="A41" s="20" t="s">
        <v>20</v>
      </c>
      <c r="B41" s="12">
        <f>B5+B27</f>
        <v>1542745</v>
      </c>
      <c r="C41" s="12">
        <f t="shared" ref="C41:J41" si="18">C5+C27</f>
        <v>804759</v>
      </c>
      <c r="D41" s="12">
        <f t="shared" si="18"/>
        <v>1006800</v>
      </c>
      <c r="E41" s="12">
        <f t="shared" si="18"/>
        <v>1373685</v>
      </c>
      <c r="F41" s="12">
        <f t="shared" si="18"/>
        <v>1584752</v>
      </c>
      <c r="G41" s="12">
        <f t="shared" si="18"/>
        <v>1004964</v>
      </c>
      <c r="H41" s="12">
        <f t="shared" si="18"/>
        <v>1453761</v>
      </c>
      <c r="I41" s="12">
        <f t="shared" si="18"/>
        <v>923994</v>
      </c>
      <c r="J41" s="12">
        <f t="shared" si="18"/>
        <v>896807</v>
      </c>
      <c r="K41" s="12">
        <f>K5+K27</f>
        <v>1348299</v>
      </c>
      <c r="L41" s="12">
        <f>L5+L27</f>
        <v>903555</v>
      </c>
      <c r="M41" s="12">
        <f>M5+M27</f>
        <v>1356962</v>
      </c>
      <c r="N41" s="12">
        <f>SUM(B41:M41)</f>
        <v>14201083</v>
      </c>
      <c r="O41" s="10"/>
      <c r="P41" s="20" t="s">
        <v>20</v>
      </c>
      <c r="Q41" s="12">
        <f>Q11+Q31</f>
        <v>1760867</v>
      </c>
      <c r="R41" s="12">
        <f>R11+R31</f>
        <v>1715876</v>
      </c>
      <c r="S41" s="12">
        <f>S11+S31</f>
        <v>20081360</v>
      </c>
      <c r="T41" s="12">
        <f>T11+T31</f>
        <v>20562835</v>
      </c>
      <c r="U41" s="12">
        <f>T41-S41</f>
        <v>481475</v>
      </c>
      <c r="V41" s="22">
        <f>U41/S41</f>
        <v>2.3976214758362979E-2</v>
      </c>
    </row>
    <row r="42" spans="1:22" s="2" customFormat="1" ht="15.75" customHeight="1" x14ac:dyDescent="0.2">
      <c r="A42" s="20" t="s">
        <v>21</v>
      </c>
      <c r="B42" s="12">
        <f>B12+B32</f>
        <v>1569554</v>
      </c>
      <c r="C42" s="12">
        <f t="shared" ref="C42:J42" si="19">C12+C32</f>
        <v>1226725</v>
      </c>
      <c r="D42" s="12">
        <f t="shared" si="19"/>
        <v>1737833</v>
      </c>
      <c r="E42" s="12">
        <f t="shared" si="19"/>
        <v>2468607</v>
      </c>
      <c r="F42" s="12">
        <f t="shared" si="19"/>
        <v>1756190</v>
      </c>
      <c r="G42" s="12">
        <f t="shared" si="19"/>
        <v>1420864</v>
      </c>
      <c r="H42" s="12">
        <f t="shared" si="19"/>
        <v>1712317</v>
      </c>
      <c r="I42" s="12">
        <f t="shared" si="19"/>
        <v>1755276</v>
      </c>
      <c r="J42" s="12">
        <f t="shared" si="19"/>
        <v>1904061</v>
      </c>
      <c r="K42" s="12">
        <f>K12+K32</f>
        <v>1693391</v>
      </c>
      <c r="L42" s="12">
        <f>L12+L32</f>
        <v>1602141</v>
      </c>
      <c r="M42" s="12">
        <f>M12+M32</f>
        <v>1715876</v>
      </c>
      <c r="N42" s="12">
        <f>SUM(B42:M42)</f>
        <v>20562835</v>
      </c>
      <c r="O42" s="10"/>
      <c r="P42" s="20" t="s">
        <v>21</v>
      </c>
      <c r="Q42" s="12">
        <f>Q40-Q41</f>
        <v>-665176</v>
      </c>
      <c r="R42" s="12">
        <f>R40-R41</f>
        <v>-358914</v>
      </c>
      <c r="S42" s="12">
        <f>S40-S41</f>
        <v>-5917579</v>
      </c>
      <c r="T42" s="12">
        <f>T40-T41</f>
        <v>-6361752</v>
      </c>
      <c r="U42" s="12">
        <f>T42-S42</f>
        <v>-444173</v>
      </c>
      <c r="V42" s="22">
        <f>U42/S42</f>
        <v>7.5059918929683916E-2</v>
      </c>
    </row>
    <row r="43" spans="1:22" s="2" customFormat="1" ht="15.75" customHeight="1" x14ac:dyDescent="0.2">
      <c r="A43" s="20" t="s">
        <v>23</v>
      </c>
      <c r="B43" s="24">
        <f>B41-B42</f>
        <v>-26809</v>
      </c>
      <c r="C43" s="24">
        <f t="shared" ref="C43:J43" si="20">C41-C42</f>
        <v>-421966</v>
      </c>
      <c r="D43" s="24">
        <f t="shared" si="20"/>
        <v>-731033</v>
      </c>
      <c r="E43" s="24">
        <f t="shared" si="20"/>
        <v>-1094922</v>
      </c>
      <c r="F43" s="24">
        <f t="shared" si="20"/>
        <v>-171438</v>
      </c>
      <c r="G43" s="24">
        <f t="shared" si="20"/>
        <v>-415900</v>
      </c>
      <c r="H43" s="24">
        <f t="shared" si="20"/>
        <v>-258556</v>
      </c>
      <c r="I43" s="24">
        <f t="shared" si="20"/>
        <v>-831282</v>
      </c>
      <c r="J43" s="24">
        <f t="shared" si="20"/>
        <v>-1007254</v>
      </c>
      <c r="K43" s="24">
        <f>K41-K42</f>
        <v>-345092</v>
      </c>
      <c r="L43" s="24">
        <f>L41-L42</f>
        <v>-698586</v>
      </c>
      <c r="M43" s="24">
        <f>M41-M42</f>
        <v>-358914</v>
      </c>
      <c r="N43" s="12">
        <f>SUM(B43:M43)</f>
        <v>-6361752</v>
      </c>
      <c r="O43" s="10"/>
      <c r="P43" s="20" t="s">
        <v>23</v>
      </c>
      <c r="Q43" s="22">
        <f>Q42/Q41</f>
        <v>-0.37775482191443194</v>
      </c>
      <c r="R43" s="22">
        <f>R42/R41</f>
        <v>-0.20917245768342235</v>
      </c>
      <c r="S43" s="22">
        <f>S42/S41</f>
        <v>-0.29468019098308085</v>
      </c>
      <c r="T43" s="22">
        <f>T42/T41</f>
        <v>-0.30938107512898877</v>
      </c>
      <c r="U43" s="22"/>
      <c r="V43" s="19"/>
    </row>
    <row r="44" spans="1:22" s="2" customFormat="1" ht="17.25" customHeight="1" x14ac:dyDescent="0.2">
      <c r="A44" s="20" t="s">
        <v>22</v>
      </c>
      <c r="B44" s="22">
        <f>B43/B42</f>
        <v>-1.708064838801341E-2</v>
      </c>
      <c r="C44" s="22">
        <f t="shared" ref="C44:J44" si="21">C43/C42</f>
        <v>-0.34397766410564717</v>
      </c>
      <c r="D44" s="22">
        <f t="shared" si="21"/>
        <v>-0.42065779623243432</v>
      </c>
      <c r="E44" s="22">
        <f t="shared" si="21"/>
        <v>-0.44353840040152198</v>
      </c>
      <c r="F44" s="22">
        <f t="shared" si="21"/>
        <v>-9.7619278096333542E-2</v>
      </c>
      <c r="G44" s="22">
        <f t="shared" si="21"/>
        <v>-0.29270922480969325</v>
      </c>
      <c r="H44" s="22">
        <f t="shared" si="21"/>
        <v>-0.15099774165648067</v>
      </c>
      <c r="I44" s="22">
        <f t="shared" si="21"/>
        <v>-0.47359047807866111</v>
      </c>
      <c r="J44" s="22">
        <f t="shared" si="21"/>
        <v>-0.52900300988256155</v>
      </c>
      <c r="K44" s="22">
        <f>K43/K42</f>
        <v>-0.2037875481799537</v>
      </c>
      <c r="L44" s="22">
        <f>L43/L42</f>
        <v>-0.43603278363140324</v>
      </c>
      <c r="M44" s="22">
        <f>M43/M42</f>
        <v>-0.20917245768342235</v>
      </c>
      <c r="N44" s="22">
        <f>N43/N42</f>
        <v>-0.30938107512898877</v>
      </c>
      <c r="O44" s="10"/>
      <c r="P44" s="20" t="s">
        <v>22</v>
      </c>
      <c r="Q44" s="12">
        <f>Q40-(Q41-(Q15+Q18))</f>
        <v>-262806</v>
      </c>
      <c r="R44" s="12">
        <f>R40-(R41-(R15+R18))</f>
        <v>106617</v>
      </c>
      <c r="S44" s="12">
        <f>S40-(S41-(S15+S18))</f>
        <v>-165623</v>
      </c>
      <c r="T44" s="12">
        <f>T40-(T41-(T15+T18))</f>
        <v>-361311</v>
      </c>
      <c r="U44" s="12">
        <f>U40-(U41-(U15+U18))</f>
        <v>-195688</v>
      </c>
      <c r="V44" s="22">
        <f>U44/S44</f>
        <v>1.1815267203226605</v>
      </c>
    </row>
    <row r="45" spans="1:22" s="2" customFormat="1" ht="17.25" customHeight="1" x14ac:dyDescent="0.2">
      <c r="A45" s="20" t="s">
        <v>24</v>
      </c>
      <c r="B45" s="12">
        <f t="shared" ref="B45:N45" si="22">B41-(B42-(B16+B19))</f>
        <v>302078</v>
      </c>
      <c r="C45" s="12">
        <f t="shared" si="22"/>
        <v>-196168</v>
      </c>
      <c r="D45" s="12">
        <f t="shared" si="22"/>
        <v>-113211</v>
      </c>
      <c r="E45" s="12">
        <f t="shared" si="22"/>
        <v>-398932</v>
      </c>
      <c r="F45" s="12">
        <f t="shared" si="22"/>
        <v>466035</v>
      </c>
      <c r="G45" s="12">
        <f t="shared" si="22"/>
        <v>-34961</v>
      </c>
      <c r="H45" s="12">
        <f t="shared" si="22"/>
        <v>123769</v>
      </c>
      <c r="I45" s="12">
        <f t="shared" si="22"/>
        <v>-576900</v>
      </c>
      <c r="J45" s="12">
        <f t="shared" si="22"/>
        <v>-395462</v>
      </c>
      <c r="K45" s="12">
        <f t="shared" si="22"/>
        <v>351353</v>
      </c>
      <c r="L45" s="12">
        <f t="shared" si="22"/>
        <v>4471</v>
      </c>
      <c r="M45" s="12">
        <f t="shared" si="22"/>
        <v>106617</v>
      </c>
      <c r="N45" s="12">
        <f t="shared" si="22"/>
        <v>-361311</v>
      </c>
      <c r="O45" s="10"/>
      <c r="P45" s="20" t="s">
        <v>24</v>
      </c>
      <c r="Q45" s="22">
        <f>Q44/Q41</f>
        <v>-0.14924806927496512</v>
      </c>
      <c r="R45" s="22">
        <f>R44/R41</f>
        <v>6.2135608866841191E-2</v>
      </c>
      <c r="S45" s="22">
        <f>S44/S41</f>
        <v>-8.2475987682109186E-3</v>
      </c>
      <c r="T45" s="22">
        <f>T44/T41</f>
        <v>-1.7571069358870019E-2</v>
      </c>
      <c r="U45" s="22"/>
      <c r="V45" s="19"/>
    </row>
    <row r="46" spans="1:22" x14ac:dyDescent="0.2">
      <c r="A46" s="25" t="s">
        <v>22</v>
      </c>
      <c r="B46" s="26">
        <f>B45/B42</f>
        <v>0.19246104307338263</v>
      </c>
      <c r="C46" s="26">
        <f t="shared" ref="C46:J46" si="23">C45/C42</f>
        <v>-0.15991196070839023</v>
      </c>
      <c r="D46" s="26">
        <f t="shared" si="23"/>
        <v>-6.5144924742481014E-2</v>
      </c>
      <c r="E46" s="26">
        <f t="shared" si="23"/>
        <v>-0.16160206950721601</v>
      </c>
      <c r="F46" s="26">
        <f t="shared" si="23"/>
        <v>0.2653670730387942</v>
      </c>
      <c r="G46" s="26">
        <f t="shared" si="23"/>
        <v>-2.4605451331021124E-2</v>
      </c>
      <c r="H46" s="26">
        <f t="shared" si="23"/>
        <v>7.228159271910517E-2</v>
      </c>
      <c r="I46" s="26">
        <f t="shared" si="23"/>
        <v>-0.328666261032453</v>
      </c>
      <c r="J46" s="26">
        <f t="shared" si="23"/>
        <v>-0.20769397619088883</v>
      </c>
      <c r="K46" s="26">
        <f>K45/K42</f>
        <v>0.20748486321233547</v>
      </c>
      <c r="L46" s="26">
        <f>L45/L42</f>
        <v>2.7906407738145394E-3</v>
      </c>
      <c r="M46" s="26">
        <f>M45/M42</f>
        <v>6.2135608866841191E-2</v>
      </c>
      <c r="N46" s="26">
        <f>N45/N42</f>
        <v>-1.7571069358870019E-2</v>
      </c>
      <c r="O46" s="27"/>
      <c r="P46" s="25" t="s">
        <v>22</v>
      </c>
      <c r="Q46" s="36"/>
      <c r="R46" s="36"/>
      <c r="S46" s="36"/>
      <c r="T46" s="36"/>
      <c r="U46" s="36"/>
      <c r="V46" s="36"/>
    </row>
    <row r="47" spans="1:22" x14ac:dyDescent="0.2">
      <c r="A47" s="28" t="s">
        <v>48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8" t="s">
        <v>48</v>
      </c>
      <c r="Q47" s="27"/>
      <c r="R47" s="27"/>
      <c r="S47" s="27"/>
      <c r="T47" s="27"/>
      <c r="U47" s="27"/>
      <c r="V47" s="27"/>
    </row>
    <row r="48" spans="1:22" x14ac:dyDescent="0.2">
      <c r="A48" s="29" t="s">
        <v>51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9" t="s">
        <v>51</v>
      </c>
      <c r="Q48" s="27"/>
      <c r="R48" s="27"/>
      <c r="S48" s="27"/>
      <c r="T48" s="27"/>
      <c r="U48" s="27"/>
      <c r="V48" s="27"/>
    </row>
    <row r="49" spans="1:22" x14ac:dyDescent="0.2">
      <c r="A49" s="30" t="s">
        <v>53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30" t="s">
        <v>53</v>
      </c>
      <c r="Q49" s="27"/>
      <c r="R49" s="27"/>
      <c r="S49" s="27"/>
      <c r="T49" s="27"/>
      <c r="U49" s="27"/>
      <c r="V49" s="27"/>
    </row>
    <row r="50" spans="1:22" x14ac:dyDescent="0.2">
      <c r="Q50" s="27"/>
      <c r="R50" s="27"/>
      <c r="S50" s="27"/>
      <c r="T50" s="27"/>
      <c r="U50" s="27"/>
      <c r="V50" s="27"/>
    </row>
  </sheetData>
  <mergeCells count="1">
    <mergeCell ref="B2:N2"/>
  </mergeCells>
  <phoneticPr fontId="0" type="noConversion"/>
  <printOptions horizontalCentered="1" verticalCentered="1"/>
  <pageMargins left="0.196850393700787" right="0.196850393700787" top="0.35433070866141703" bottom="0.118110236220472" header="0.196850393700787" footer="0.511811023622047"/>
  <pageSetup paperSize="9" scale="75" orientation="landscape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1EB3FE854D6D40B4C61A05F8A6B7DE" ma:contentTypeVersion="1" ma:contentTypeDescription="Create a new document." ma:contentTypeScope="" ma:versionID="1af52f7e4d6ca5dbc09594fdfd52f483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DAD101-7EC0-4E2B-83AB-B1D4ED8DFF81}"/>
</file>

<file path=customXml/itemProps2.xml><?xml version="1.0" encoding="utf-8"?>
<ds:datastoreItem xmlns:ds="http://schemas.openxmlformats.org/officeDocument/2006/customXml" ds:itemID="{68B9AD8E-9DF6-461E-9BB1-8D6F17D29936}"/>
</file>

<file path=customXml/itemProps3.xml><?xml version="1.0" encoding="utf-8"?>
<ds:datastoreItem xmlns:ds="http://schemas.openxmlformats.org/officeDocument/2006/customXml" ds:itemID="{FC0F2B95-73FE-483C-B33D-E826FBFE0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totals 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Abdel Rahim Ayoubi</cp:lastModifiedBy>
  <cp:lastPrinted>2014-02-26T10:10:03Z</cp:lastPrinted>
  <dcterms:created xsi:type="dcterms:W3CDTF">2003-04-14T10:54:49Z</dcterms:created>
  <dcterms:modified xsi:type="dcterms:W3CDTF">2014-02-26T10:15:39Z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0x010100921EB3FE854D6D40B4C61A05F8A6B7DE</vt:lpwstr>
  </property>
</Properties>
</file>